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1050D6F-5A32-452F-9B27-02CCB9606F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еди компенсации" sheetId="1" r:id="rId1"/>
  </sheets>
  <definedNames>
    <definedName name="_xlnm.Print_Area" localSheetId="0">'преди компенсации'!$A$1:$K$86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J56" i="1"/>
  <c r="J54" i="1" s="1"/>
  <c r="J37" i="1"/>
  <c r="J48" i="1"/>
  <c r="J47" i="1"/>
  <c r="J46" i="1"/>
  <c r="J45" i="1"/>
  <c r="F49" i="1"/>
  <c r="G30" i="1"/>
  <c r="G24" i="1"/>
  <c r="G18" i="1"/>
  <c r="F33" i="1"/>
  <c r="G73" i="1"/>
  <c r="K73" i="1" s="1"/>
  <c r="G67" i="1"/>
  <c r="K67" i="1" s="1"/>
  <c r="G52" i="1"/>
  <c r="K52" i="1" s="1"/>
  <c r="F63" i="1"/>
  <c r="F79" i="1" s="1"/>
  <c r="J68" i="1"/>
  <c r="J72" i="1"/>
  <c r="D44" i="1"/>
  <c r="G75" i="1"/>
  <c r="K75" i="1" s="1"/>
  <c r="G74" i="1"/>
  <c r="G64" i="1"/>
  <c r="K64" i="1" s="1"/>
  <c r="G56" i="1"/>
  <c r="G55" i="1"/>
  <c r="K55" i="1" s="1"/>
  <c r="G42" i="1"/>
  <c r="D37" i="1"/>
  <c r="G37" i="1" s="1"/>
  <c r="D63" i="1"/>
  <c r="K37" i="1" l="1"/>
  <c r="K56" i="1"/>
  <c r="G31" i="1"/>
  <c r="G14" i="1"/>
  <c r="G13" i="1"/>
  <c r="G12" i="1"/>
  <c r="G11" i="1"/>
  <c r="D33" i="1"/>
  <c r="J63" i="1" l="1"/>
  <c r="J57" i="1"/>
  <c r="J49" i="1"/>
  <c r="J38" i="1"/>
  <c r="J36" i="1"/>
  <c r="J44" i="1" l="1"/>
  <c r="H49" i="1"/>
  <c r="G53" i="1"/>
  <c r="G51" i="1"/>
  <c r="G50" i="1"/>
  <c r="G29" i="1"/>
  <c r="G28" i="1"/>
  <c r="H47" i="1"/>
  <c r="J79" i="1" l="1"/>
  <c r="H46" i="1"/>
  <c r="H48" i="1"/>
  <c r="H45" i="1"/>
  <c r="H37" i="1"/>
  <c r="H68" i="1"/>
  <c r="H55" i="1"/>
  <c r="H38" i="1"/>
  <c r="H72" i="1"/>
  <c r="C9" i="1"/>
  <c r="G9" i="1" s="1"/>
  <c r="C49" i="1"/>
  <c r="G49" i="1" s="1"/>
  <c r="K49" i="1" s="1"/>
  <c r="C54" i="1"/>
  <c r="C63" i="1"/>
  <c r="G63" i="1" s="1"/>
  <c r="K63" i="1" s="1"/>
  <c r="H63" i="1" l="1"/>
  <c r="J82" i="1"/>
  <c r="C33" i="1"/>
  <c r="G66" i="1"/>
  <c r="K66" i="1" s="1"/>
  <c r="G68" i="1"/>
  <c r="K68" i="1" s="1"/>
  <c r="G69" i="1"/>
  <c r="G70" i="1"/>
  <c r="G71" i="1"/>
  <c r="K71" i="1" s="1"/>
  <c r="G72" i="1"/>
  <c r="K72" i="1" s="1"/>
  <c r="G76" i="1"/>
  <c r="G77" i="1"/>
  <c r="G78" i="1"/>
  <c r="G15" i="1"/>
  <c r="G16" i="1"/>
  <c r="G17" i="1"/>
  <c r="G19" i="1"/>
  <c r="G20" i="1"/>
  <c r="G21" i="1"/>
  <c r="G22" i="1"/>
  <c r="G23" i="1"/>
  <c r="G25" i="1"/>
  <c r="G26" i="1"/>
  <c r="G27" i="1"/>
  <c r="G32" i="1"/>
  <c r="H54" i="1" l="1"/>
  <c r="H57" i="1"/>
  <c r="H44" i="1"/>
  <c r="H36" i="1"/>
  <c r="H79" i="1" l="1"/>
  <c r="G48" i="1"/>
  <c r="K48" i="1" s="1"/>
  <c r="G47" i="1"/>
  <c r="K47" i="1" s="1"/>
  <c r="G46" i="1"/>
  <c r="K46" i="1" s="1"/>
  <c r="G45" i="1"/>
  <c r="K45" i="1" s="1"/>
  <c r="G44" i="1" l="1"/>
  <c r="K44" i="1" l="1"/>
  <c r="G59" i="1"/>
  <c r="F57" i="1"/>
  <c r="C38" i="1"/>
  <c r="G39" i="1" l="1"/>
  <c r="K39" i="1" l="1"/>
  <c r="G43" i="1"/>
  <c r="H43" i="1" s="1"/>
  <c r="I43" i="1" s="1"/>
  <c r="J43" i="1" s="1"/>
  <c r="K43" i="1" s="1"/>
  <c r="G65" i="1"/>
  <c r="K65" i="1" s="1"/>
  <c r="G57" i="1"/>
  <c r="D38" i="1" l="1"/>
  <c r="G40" i="1"/>
  <c r="K40" i="1" l="1"/>
  <c r="D36" i="1"/>
  <c r="G33" i="1" l="1"/>
  <c r="C61" i="1" l="1"/>
  <c r="G61" i="1" s="1"/>
  <c r="G60" i="1"/>
  <c r="G36" i="1" l="1"/>
  <c r="G41" i="1"/>
  <c r="G38" i="1" s="1"/>
  <c r="K38" i="1" s="1"/>
  <c r="D54" i="1"/>
  <c r="G54" i="1" l="1"/>
  <c r="D79" i="1"/>
  <c r="F36" i="1"/>
  <c r="K54" i="1" l="1"/>
  <c r="G79" i="1"/>
  <c r="K79" i="1" s="1"/>
  <c r="G10" i="1"/>
  <c r="C36" i="1" l="1"/>
  <c r="C79" i="1" s="1"/>
</calcChain>
</file>

<file path=xl/sharedStrings.xml><?xml version="1.0" encoding="utf-8"?>
<sst xmlns="http://schemas.openxmlformats.org/spreadsheetml/2006/main" count="350" uniqueCount="113">
  <si>
    <t>Вид приход</t>
  </si>
  <si>
    <t>§§</t>
  </si>
  <si>
    <t xml:space="preserve">Постъпили средства извън бюджета </t>
  </si>
  <si>
    <t>ОУ"Отец Паисий"–с.Мененкьово, общ.Белово</t>
  </si>
  <si>
    <t>Утвърден със Заповед №.........../................г.</t>
  </si>
  <si>
    <t>Утвърден по компоненти</t>
  </si>
  <si>
    <t>-</t>
  </si>
  <si>
    <t>10-11</t>
  </si>
  <si>
    <t>Занимания по интереси</t>
  </si>
  <si>
    <t>Допълнителни компоненти по формула</t>
  </si>
  <si>
    <t>обезщ.за персонал с х-р на възн-ие обезщетение по чл.224, ал.1 и обезщетение при пенсиониране</t>
  </si>
  <si>
    <t>02-08</t>
  </si>
  <si>
    <t>02-09</t>
  </si>
  <si>
    <t>10-14</t>
  </si>
  <si>
    <t>10-16</t>
  </si>
  <si>
    <t>01-01</t>
  </si>
  <si>
    <t>Уязвими групи</t>
  </si>
  <si>
    <t>05-51</t>
  </si>
  <si>
    <t>05-60</t>
  </si>
  <si>
    <t>05-80</t>
  </si>
  <si>
    <t>10-20</t>
  </si>
  <si>
    <t>10-15</t>
  </si>
  <si>
    <t>проект "Подкрепа за успех"</t>
  </si>
  <si>
    <t>проект "Равен достъп до училищно образование в условия на кризи"</t>
  </si>
  <si>
    <t>Всичко приходи:</t>
  </si>
  <si>
    <t>Видове разходи:</t>
  </si>
  <si>
    <t>Вид разход</t>
  </si>
  <si>
    <t>Новопостъпили средства през годината</t>
  </si>
  <si>
    <t>1.Заплати и възнаграждения</t>
  </si>
  <si>
    <t>Заплати и възнаграждения на персонала нает по тр.правоотношения</t>
  </si>
  <si>
    <t>2.Други възнаграждения и плащания на персонала</t>
  </si>
  <si>
    <t>02-00</t>
  </si>
  <si>
    <t>за персонала по извънтрудови правоотношения</t>
  </si>
  <si>
    <t>02-02</t>
  </si>
  <si>
    <t>разходи за СБКО 3% към ФРЗ 01-01</t>
  </si>
  <si>
    <t>02-05</t>
  </si>
  <si>
    <t>суми с х-р на възнаграждения ДМС 24.05; 15.09; 20.12;</t>
  </si>
  <si>
    <t>3.Осигурителни вноски</t>
  </si>
  <si>
    <t>05-00</t>
  </si>
  <si>
    <t>за ДЗПО-2.8%</t>
  </si>
  <si>
    <t>за ЗО-4.8%</t>
  </si>
  <si>
    <t>за УчПФ-4.3%</t>
  </si>
  <si>
    <t>за ДОО-(13.72%/10.92%+ТЗ 0.5%)</t>
  </si>
  <si>
    <t>4.Проекти</t>
  </si>
  <si>
    <t>05-52</t>
  </si>
  <si>
    <t>5.Други</t>
  </si>
  <si>
    <t xml:space="preserve">Норматив интереси </t>
  </si>
  <si>
    <t>6.Издръжка</t>
  </si>
  <si>
    <t>храна 1-4 клас</t>
  </si>
  <si>
    <t>постелен инвентар и пр.облекло /ЛПС/</t>
  </si>
  <si>
    <t>учебни помагала</t>
  </si>
  <si>
    <t>материали, МТБ</t>
  </si>
  <si>
    <t>вода, горива, енергия</t>
  </si>
  <si>
    <t>р/ди за външни услуги</t>
  </si>
  <si>
    <t>р/ди транспорт -пътни учители 10-20</t>
  </si>
  <si>
    <t>р/ди за квалификация  и преквалификация 1.2% от ФРЗ</t>
  </si>
  <si>
    <t>командировки в страната</t>
  </si>
  <si>
    <t>платени държ.данъци, такси, нак.лихви</t>
  </si>
  <si>
    <t>други р-ди , неквалифицирани в другите параграфи</t>
  </si>
  <si>
    <t>"Спорт в училище"</t>
  </si>
  <si>
    <t>Всичко разходи:</t>
  </si>
  <si>
    <t>10-00</t>
  </si>
  <si>
    <t>10-13</t>
  </si>
  <si>
    <t>10-51</t>
  </si>
  <si>
    <t>19-01</t>
  </si>
  <si>
    <t>10-98</t>
  </si>
  <si>
    <t>......................................</t>
  </si>
  <si>
    <t>Съставил:Илиана Бонжолова</t>
  </si>
  <si>
    <t>...................................</t>
  </si>
  <si>
    <t>/счетоводител/</t>
  </si>
  <si>
    <t>НП "Спорт в училище"</t>
  </si>
  <si>
    <t>Възстановени средства за изплащане на допълнително възнаграждение за постигнати резултати от труда на директорите</t>
  </si>
  <si>
    <t>НП "Оптимизация"-обезщ.за персонал с х-р на възн-ие обезщетение по чл.224, ал.1 и обезщетение при пенсиониране</t>
  </si>
  <si>
    <t>Възстановяване % за учебници и уебни тетрадки</t>
  </si>
  <si>
    <t>Текуща издръжка ток, газ, вода</t>
  </si>
  <si>
    <t>Транспортни учители</t>
  </si>
  <si>
    <t>ДТВ-доп.възнаграждения ДИФ. % от ФРЗ</t>
  </si>
  <si>
    <t>52-01</t>
  </si>
  <si>
    <t>Компютри и хардуер -придобиване на ДМА/</t>
  </si>
  <si>
    <t>Директор:Бисер Паров</t>
  </si>
  <si>
    <t>Придобиване на стопански инвентар</t>
  </si>
  <si>
    <t>52-05</t>
  </si>
  <si>
    <t>Добавка на ученик за МТБ</t>
  </si>
  <si>
    <t>Добавка за хранене на у-ци ПДГ 1-4кл</t>
  </si>
  <si>
    <t>6.Национални програми и дейности</t>
  </si>
  <si>
    <t>МОН-АСП, спрени помощи</t>
  </si>
  <si>
    <t>7.Средства от МОН</t>
  </si>
  <si>
    <t xml:space="preserve">             /директор/</t>
  </si>
  <si>
    <t>10-20/10-15</t>
  </si>
  <si>
    <t>02-09/05-51/05-52/05-60/05-80</t>
  </si>
  <si>
    <t>2024г.</t>
  </si>
  <si>
    <t>Добавка за подкрепяща среда</t>
  </si>
  <si>
    <t>р/ди свързани с добавка за "Подкрепяща среда"-Ресурсно подпомагане</t>
  </si>
  <si>
    <t>проект "Успех за теб"</t>
  </si>
  <si>
    <t>%</t>
  </si>
  <si>
    <t>Прех.остатък 2024г.</t>
  </si>
  <si>
    <t>2025г.</t>
  </si>
  <si>
    <t>План бюджет 2025г.</t>
  </si>
  <si>
    <t>2024г.+2025г.</t>
  </si>
  <si>
    <t>Бюджет 2024г./проект/+прех.остатък 2023г.+очаквано дофинансиране 2025г.</t>
  </si>
  <si>
    <t>Бюджет 2025г.</t>
  </si>
  <si>
    <t>31.03.2025г.</t>
  </si>
  <si>
    <t>Очаквано дофинансиране през 2025 година от община Белово</t>
  </si>
  <si>
    <t>НП "Рехабилитация на педагогически специалисти"  2025г.</t>
  </si>
  <si>
    <t>НП "ИКТ 2025"</t>
  </si>
  <si>
    <t>НП "Рехабилитация на педагогочески специалисти" 2025г.</t>
  </si>
  <si>
    <t>представително работно облекло педагогически персонал 2025г.</t>
  </si>
  <si>
    <t>НП"ИКТ 2025г."</t>
  </si>
  <si>
    <t>проект "Училищна STEM среда"</t>
  </si>
  <si>
    <t>30.06.2025г.</t>
  </si>
  <si>
    <t>План бюджет 2025г.+очаквано дофинансиране</t>
  </si>
  <si>
    <t>Бюджет 2025г.+прех.остатък 2024г./с очаквано дофинансиране/</t>
  </si>
  <si>
    <t>материали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</si>
</sst>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" fontId="1" fillId="0" borderId="1" xfId="0" quotePrefix="1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horizontal="center"/>
    </xf>
    <xf numFmtId="0" fontId="1" fillId="3" borderId="1" xfId="0" applyFont="1" applyFill="1" applyBorder="1"/>
    <xf numFmtId="17" fontId="1" fillId="3" borderId="1" xfId="0" quotePrefix="1" applyNumberFormat="1" applyFont="1" applyFill="1" applyBorder="1" applyAlignment="1">
      <alignment horizontal="center"/>
    </xf>
    <xf numFmtId="4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0" fontId="1" fillId="0" borderId="1" xfId="0" quotePrefix="1" applyFont="1" applyBorder="1" applyAlignment="1">
      <alignment horizontal="center"/>
    </xf>
    <xf numFmtId="2" fontId="1" fillId="3" borderId="1" xfId="0" applyNumberFormat="1" applyFont="1" applyFill="1" applyBorder="1" applyAlignment="1">
      <alignment horizontal="right"/>
    </xf>
    <xf numFmtId="4" fontId="1" fillId="0" borderId="0" xfId="0" applyNumberFormat="1" applyFont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1" fillId="0" borderId="2" xfId="0" applyFont="1" applyBorder="1"/>
    <xf numFmtId="2" fontId="1" fillId="2" borderId="1" xfId="0" applyNumberFormat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10" fontId="1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49" fontId="1" fillId="0" borderId="0" xfId="0" applyNumberFormat="1" applyFont="1"/>
    <xf numFmtId="49" fontId="1" fillId="0" borderId="1" xfId="0" applyNumberFormat="1" applyFont="1" applyBorder="1" applyAlignment="1">
      <alignment horizontal="right" vertical="center"/>
    </xf>
    <xf numFmtId="2" fontId="1" fillId="0" borderId="0" xfId="0" applyNumberFormat="1" applyFont="1"/>
    <xf numFmtId="4" fontId="3" fillId="0" borderId="0" xfId="0" applyNumberFormat="1" applyFont="1"/>
    <xf numFmtId="4" fontId="2" fillId="3" borderId="0" xfId="0" applyNumberFormat="1" applyFont="1" applyFill="1"/>
    <xf numFmtId="0" fontId="0" fillId="3" borderId="0" xfId="0" applyFill="1" applyAlignment="1">
      <alignment horizontal="right"/>
    </xf>
    <xf numFmtId="4" fontId="4" fillId="3" borderId="0" xfId="0" applyNumberFormat="1" applyFon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1" fillId="3" borderId="1" xfId="0" quotePrefix="1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1" fontId="1" fillId="3" borderId="1" xfId="0" applyNumberFormat="1" applyFont="1" applyFill="1" applyBorder="1"/>
    <xf numFmtId="0" fontId="1" fillId="3" borderId="3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horizontal="right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right" wrapText="1"/>
    </xf>
    <xf numFmtId="4" fontId="1" fillId="3" borderId="4" xfId="0" applyNumberFormat="1" applyFont="1" applyFill="1" applyBorder="1" applyAlignment="1">
      <alignment horizontal="right" wrapText="1"/>
    </xf>
    <xf numFmtId="4" fontId="1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4" fontId="1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tabSelected="1" view="pageBreakPreview" topLeftCell="B44" zoomScaleNormal="100" zoomScaleSheetLayoutView="100" workbookViewId="0">
      <selection activeCell="G59" sqref="G59"/>
    </sheetView>
  </sheetViews>
  <sheetFormatPr defaultRowHeight="18" x14ac:dyDescent="0.25"/>
  <cols>
    <col min="1" max="1" width="109.7109375" style="1" customWidth="1"/>
    <col min="2" max="2" width="19.28515625" style="1" customWidth="1"/>
    <col min="3" max="3" width="16" style="1" customWidth="1"/>
    <col min="4" max="4" width="18.42578125" style="1" customWidth="1"/>
    <col min="5" max="5" width="1.5703125" style="1" customWidth="1"/>
    <col min="6" max="6" width="20.85546875" style="1" customWidth="1"/>
    <col min="7" max="7" width="28.140625" style="1" customWidth="1"/>
    <col min="8" max="8" width="23.85546875" style="1" customWidth="1"/>
    <col min="9" max="9" width="7.5703125" style="1" customWidth="1"/>
    <col min="10" max="10" width="18.7109375" style="1" customWidth="1"/>
    <col min="11" max="11" width="16" style="1" bestFit="1" customWidth="1"/>
    <col min="12" max="12" width="9.140625" style="1"/>
    <col min="13" max="13" width="15.140625" style="1" bestFit="1" customWidth="1"/>
    <col min="14" max="16384" width="9.140625" style="1"/>
  </cols>
  <sheetData>
    <row r="1" spans="1:10" x14ac:dyDescent="0.25">
      <c r="D1" s="81" t="s">
        <v>4</v>
      </c>
      <c r="E1" s="81"/>
      <c r="F1" s="81"/>
      <c r="G1" s="81"/>
    </row>
    <row r="3" spans="1:10" x14ac:dyDescent="0.25">
      <c r="A3" s="89" t="s">
        <v>100</v>
      </c>
      <c r="B3" s="89"/>
      <c r="C3" s="89"/>
      <c r="D3" s="89"/>
      <c r="E3" s="89"/>
      <c r="F3" s="89"/>
      <c r="G3" s="89"/>
    </row>
    <row r="4" spans="1:10" x14ac:dyDescent="0.25">
      <c r="A4" s="89" t="s">
        <v>3</v>
      </c>
      <c r="B4" s="89"/>
      <c r="C4" s="89"/>
      <c r="D4" s="89"/>
      <c r="E4" s="89"/>
      <c r="F4" s="89"/>
      <c r="G4" s="89"/>
    </row>
    <row r="5" spans="1:10" x14ac:dyDescent="0.25">
      <c r="A5" s="2"/>
      <c r="B5" s="2"/>
      <c r="C5" s="2"/>
      <c r="D5" s="2"/>
      <c r="E5" s="2"/>
    </row>
    <row r="7" spans="1:10" x14ac:dyDescent="0.25">
      <c r="C7" s="3" t="s">
        <v>90</v>
      </c>
      <c r="D7" s="3" t="s">
        <v>96</v>
      </c>
      <c r="E7" s="3"/>
      <c r="F7" s="3" t="s">
        <v>96</v>
      </c>
      <c r="G7" s="3" t="s">
        <v>98</v>
      </c>
    </row>
    <row r="8" spans="1:10" ht="108" x14ac:dyDescent="0.25">
      <c r="A8" s="4" t="s">
        <v>0</v>
      </c>
      <c r="B8" s="5" t="s">
        <v>1</v>
      </c>
      <c r="C8" s="5" t="s">
        <v>95</v>
      </c>
      <c r="D8" s="74" t="s">
        <v>97</v>
      </c>
      <c r="E8" s="75"/>
      <c r="F8" s="5" t="s">
        <v>2</v>
      </c>
      <c r="G8" s="5" t="s">
        <v>99</v>
      </c>
    </row>
    <row r="9" spans="1:10" x14ac:dyDescent="0.25">
      <c r="A9" s="6" t="s">
        <v>5</v>
      </c>
      <c r="B9" s="7" t="s">
        <v>6</v>
      </c>
      <c r="C9" s="8">
        <f>1145.09</f>
        <v>1145.0899999999999</v>
      </c>
      <c r="D9" s="70">
        <v>309671</v>
      </c>
      <c r="E9" s="73"/>
      <c r="F9" s="10" t="s">
        <v>6</v>
      </c>
      <c r="G9" s="9">
        <f>C9+D9</f>
        <v>310816.09000000003</v>
      </c>
    </row>
    <row r="10" spans="1:10" x14ac:dyDescent="0.25">
      <c r="A10" s="6" t="s">
        <v>82</v>
      </c>
      <c r="B10" s="10" t="s">
        <v>6</v>
      </c>
      <c r="C10" s="10" t="s">
        <v>6</v>
      </c>
      <c r="D10" s="70">
        <v>1015</v>
      </c>
      <c r="E10" s="73"/>
      <c r="F10" s="10" t="s">
        <v>6</v>
      </c>
      <c r="G10" s="9">
        <f>D10</f>
        <v>1015</v>
      </c>
    </row>
    <row r="11" spans="1:10" x14ac:dyDescent="0.25">
      <c r="A11" s="6" t="s">
        <v>83</v>
      </c>
      <c r="B11" s="11" t="s">
        <v>7</v>
      </c>
      <c r="C11" s="12">
        <v>4839.9799999999996</v>
      </c>
      <c r="D11" s="70">
        <v>3105</v>
      </c>
      <c r="E11" s="73"/>
      <c r="F11" s="10" t="s">
        <v>6</v>
      </c>
      <c r="G11" s="9">
        <f>C11+D11</f>
        <v>7944.98</v>
      </c>
    </row>
    <row r="12" spans="1:10" x14ac:dyDescent="0.25">
      <c r="A12" s="6" t="s">
        <v>91</v>
      </c>
      <c r="B12" s="10" t="s">
        <v>6</v>
      </c>
      <c r="C12" s="10">
        <v>743.77</v>
      </c>
      <c r="D12" s="70">
        <v>976</v>
      </c>
      <c r="E12" s="73"/>
      <c r="F12" s="10"/>
      <c r="G12" s="9">
        <f>C12+D12</f>
        <v>1719.77</v>
      </c>
    </row>
    <row r="13" spans="1:10" x14ac:dyDescent="0.25">
      <c r="A13" s="6" t="s">
        <v>8</v>
      </c>
      <c r="B13" s="10" t="s">
        <v>6</v>
      </c>
      <c r="C13" s="9">
        <v>2774.78</v>
      </c>
      <c r="D13" s="70">
        <v>2760</v>
      </c>
      <c r="E13" s="73"/>
      <c r="F13" s="10" t="s">
        <v>6</v>
      </c>
      <c r="G13" s="9">
        <f>C13+D13</f>
        <v>5534.7800000000007</v>
      </c>
    </row>
    <row r="14" spans="1:10" x14ac:dyDescent="0.25">
      <c r="A14" s="6" t="s">
        <v>46</v>
      </c>
      <c r="B14" s="10" t="s">
        <v>6</v>
      </c>
      <c r="C14" s="9">
        <v>155.24</v>
      </c>
      <c r="D14" s="70">
        <v>1305</v>
      </c>
      <c r="E14" s="73"/>
      <c r="F14" s="10" t="s">
        <v>6</v>
      </c>
      <c r="G14" s="9">
        <f>C14+D14</f>
        <v>1460.24</v>
      </c>
    </row>
    <row r="15" spans="1:10" x14ac:dyDescent="0.25">
      <c r="A15" s="6" t="s">
        <v>9</v>
      </c>
      <c r="B15" s="10" t="s">
        <v>6</v>
      </c>
      <c r="C15" s="10" t="s">
        <v>6</v>
      </c>
      <c r="D15" s="70">
        <v>33415</v>
      </c>
      <c r="E15" s="73"/>
      <c r="F15" s="10" t="s">
        <v>6</v>
      </c>
      <c r="G15" s="9">
        <f t="shared" ref="G15:G32" si="0">D15</f>
        <v>33415</v>
      </c>
      <c r="J15" s="27"/>
    </row>
    <row r="16" spans="1:10" ht="36" x14ac:dyDescent="0.25">
      <c r="A16" s="14" t="s">
        <v>72</v>
      </c>
      <c r="B16" s="15" t="s">
        <v>11</v>
      </c>
      <c r="C16" s="7" t="s">
        <v>6</v>
      </c>
      <c r="D16" s="70" t="s">
        <v>6</v>
      </c>
      <c r="E16" s="73"/>
      <c r="F16" s="7" t="s">
        <v>6</v>
      </c>
      <c r="G16" s="9" t="str">
        <f t="shared" si="0"/>
        <v>-</v>
      </c>
    </row>
    <row r="17" spans="1:11" ht="72" x14ac:dyDescent="0.25">
      <c r="A17" s="17" t="s">
        <v>71</v>
      </c>
      <c r="B17" s="18" t="s">
        <v>89</v>
      </c>
      <c r="C17" s="7" t="s">
        <v>6</v>
      </c>
      <c r="D17" s="68" t="s">
        <v>6</v>
      </c>
      <c r="E17" s="72"/>
      <c r="F17" s="7" t="s">
        <v>6</v>
      </c>
      <c r="G17" s="9" t="str">
        <f t="shared" si="0"/>
        <v>-</v>
      </c>
    </row>
    <row r="18" spans="1:11" x14ac:dyDescent="0.25">
      <c r="A18" s="6" t="s">
        <v>73</v>
      </c>
      <c r="B18" s="19" t="s">
        <v>13</v>
      </c>
      <c r="C18" s="12">
        <v>1428.97</v>
      </c>
      <c r="D18" s="68" t="s">
        <v>6</v>
      </c>
      <c r="E18" s="72"/>
      <c r="F18" s="8">
        <v>3537</v>
      </c>
      <c r="G18" s="9">
        <f>C18+F18</f>
        <v>4965.97</v>
      </c>
    </row>
    <row r="19" spans="1:11" s="24" customFormat="1" x14ac:dyDescent="0.25">
      <c r="A19" s="20" t="s">
        <v>85</v>
      </c>
      <c r="B19" s="21"/>
      <c r="C19" s="22"/>
      <c r="D19" s="68" t="s">
        <v>6</v>
      </c>
      <c r="E19" s="72"/>
      <c r="F19" s="10" t="s">
        <v>6</v>
      </c>
      <c r="G19" s="9" t="str">
        <f t="shared" si="0"/>
        <v>-</v>
      </c>
    </row>
    <row r="20" spans="1:11" x14ac:dyDescent="0.25">
      <c r="A20" s="6" t="s">
        <v>74</v>
      </c>
      <c r="B20" s="25" t="s">
        <v>14</v>
      </c>
      <c r="C20" s="10" t="s">
        <v>6</v>
      </c>
      <c r="D20" s="68" t="s">
        <v>6</v>
      </c>
      <c r="E20" s="69"/>
      <c r="G20" s="9" t="str">
        <f t="shared" si="0"/>
        <v>-</v>
      </c>
    </row>
    <row r="21" spans="1:11" x14ac:dyDescent="0.25">
      <c r="A21" s="6" t="s">
        <v>16</v>
      </c>
      <c r="B21" s="25" t="s">
        <v>15</v>
      </c>
      <c r="C21" s="10" t="s">
        <v>6</v>
      </c>
      <c r="D21" s="68" t="s">
        <v>6</v>
      </c>
      <c r="E21" s="69"/>
      <c r="F21" s="10" t="s">
        <v>6</v>
      </c>
      <c r="G21" s="9" t="str">
        <f t="shared" si="0"/>
        <v>-</v>
      </c>
      <c r="K21" s="48"/>
    </row>
    <row r="22" spans="1:11" x14ac:dyDescent="0.25">
      <c r="A22" s="6" t="s">
        <v>16</v>
      </c>
      <c r="B22" s="25" t="s">
        <v>17</v>
      </c>
      <c r="C22" s="10" t="s">
        <v>6</v>
      </c>
      <c r="D22" s="68" t="s">
        <v>6</v>
      </c>
      <c r="E22" s="69"/>
      <c r="F22" s="10" t="s">
        <v>6</v>
      </c>
      <c r="G22" s="9" t="str">
        <f t="shared" si="0"/>
        <v>-</v>
      </c>
    </row>
    <row r="23" spans="1:11" x14ac:dyDescent="0.25">
      <c r="A23" s="6" t="s">
        <v>16</v>
      </c>
      <c r="B23" s="25" t="s">
        <v>18</v>
      </c>
      <c r="C23" s="10" t="s">
        <v>6</v>
      </c>
      <c r="D23" s="68" t="s">
        <v>6</v>
      </c>
      <c r="E23" s="69"/>
      <c r="F23" s="10" t="s">
        <v>6</v>
      </c>
      <c r="G23" s="9" t="str">
        <f t="shared" si="0"/>
        <v>-</v>
      </c>
    </row>
    <row r="24" spans="1:11" x14ac:dyDescent="0.25">
      <c r="A24" s="6" t="s">
        <v>75</v>
      </c>
      <c r="B24" s="25" t="s">
        <v>20</v>
      </c>
      <c r="C24" s="12">
        <v>2548.7399999999998</v>
      </c>
      <c r="D24" s="68" t="s">
        <v>6</v>
      </c>
      <c r="E24" s="69"/>
      <c r="F24" s="9">
        <v>2850</v>
      </c>
      <c r="G24" s="9">
        <f>C24+F24</f>
        <v>5398.74</v>
      </c>
    </row>
    <row r="25" spans="1:11" x14ac:dyDescent="0.25">
      <c r="A25" s="6" t="s">
        <v>70</v>
      </c>
      <c r="B25" s="19" t="s">
        <v>21</v>
      </c>
      <c r="C25" s="47" t="s">
        <v>6</v>
      </c>
      <c r="D25" s="68" t="s">
        <v>6</v>
      </c>
      <c r="E25" s="69"/>
      <c r="F25" s="10" t="s">
        <v>6</v>
      </c>
      <c r="G25" s="9" t="str">
        <f t="shared" si="0"/>
        <v>-</v>
      </c>
    </row>
    <row r="26" spans="1:11" x14ac:dyDescent="0.25">
      <c r="A26" s="6" t="s">
        <v>103</v>
      </c>
      <c r="B26" s="19" t="s">
        <v>20</v>
      </c>
      <c r="C26" s="47" t="s">
        <v>6</v>
      </c>
      <c r="D26" s="68" t="s">
        <v>6</v>
      </c>
      <c r="E26" s="69"/>
      <c r="F26" s="10" t="s">
        <v>6</v>
      </c>
      <c r="G26" s="9" t="str">
        <f t="shared" si="0"/>
        <v>-</v>
      </c>
    </row>
    <row r="27" spans="1:11" x14ac:dyDescent="0.25">
      <c r="A27" s="6" t="s">
        <v>104</v>
      </c>
      <c r="B27" s="19" t="s">
        <v>20</v>
      </c>
      <c r="C27" s="47" t="s">
        <v>6</v>
      </c>
      <c r="D27" s="68" t="s">
        <v>6</v>
      </c>
      <c r="E27" s="69"/>
      <c r="F27" s="10" t="s">
        <v>6</v>
      </c>
      <c r="G27" s="9" t="str">
        <f t="shared" si="0"/>
        <v>-</v>
      </c>
    </row>
    <row r="28" spans="1:11" x14ac:dyDescent="0.25">
      <c r="A28" s="6" t="s">
        <v>22</v>
      </c>
      <c r="B28" s="10" t="s">
        <v>6</v>
      </c>
      <c r="C28" s="9">
        <v>9754.8799999999992</v>
      </c>
      <c r="D28" s="68" t="s">
        <v>6</v>
      </c>
      <c r="E28" s="69"/>
      <c r="F28" s="10" t="s">
        <v>6</v>
      </c>
      <c r="G28" s="9">
        <f>C28</f>
        <v>9754.8799999999992</v>
      </c>
    </row>
    <row r="29" spans="1:11" x14ac:dyDescent="0.25">
      <c r="A29" s="6" t="s">
        <v>23</v>
      </c>
      <c r="B29" s="10" t="s">
        <v>6</v>
      </c>
      <c r="C29" s="9">
        <v>195.46</v>
      </c>
      <c r="D29" s="68" t="s">
        <v>6</v>
      </c>
      <c r="E29" s="69"/>
      <c r="F29" s="10" t="s">
        <v>6</v>
      </c>
      <c r="G29" s="9">
        <f>C29</f>
        <v>195.46</v>
      </c>
    </row>
    <row r="30" spans="1:11" x14ac:dyDescent="0.25">
      <c r="A30" s="6" t="s">
        <v>93</v>
      </c>
      <c r="B30" s="10" t="s">
        <v>6</v>
      </c>
      <c r="C30" s="10">
        <v>0.33</v>
      </c>
      <c r="D30" s="68" t="s">
        <v>6</v>
      </c>
      <c r="E30" s="69"/>
      <c r="F30" s="9">
        <v>3891</v>
      </c>
      <c r="G30" s="9">
        <f>C30+F30</f>
        <v>3891.33</v>
      </c>
    </row>
    <row r="31" spans="1:11" x14ac:dyDescent="0.25">
      <c r="A31" s="6" t="s">
        <v>108</v>
      </c>
      <c r="B31" s="10"/>
      <c r="C31" s="59">
        <v>110.3</v>
      </c>
      <c r="D31" s="68" t="s">
        <v>6</v>
      </c>
      <c r="E31" s="69"/>
      <c r="F31" s="9">
        <v>36178.370000000003</v>
      </c>
      <c r="G31" s="9">
        <f>F31+C31</f>
        <v>36288.670000000006</v>
      </c>
    </row>
    <row r="32" spans="1:11" x14ac:dyDescent="0.25">
      <c r="A32" s="6" t="s">
        <v>102</v>
      </c>
      <c r="B32" s="10"/>
      <c r="C32" s="10"/>
      <c r="D32" s="70">
        <v>60601.85</v>
      </c>
      <c r="E32" s="71"/>
      <c r="F32" s="10" t="s">
        <v>6</v>
      </c>
      <c r="G32" s="9">
        <f t="shared" si="0"/>
        <v>60601.85</v>
      </c>
    </row>
    <row r="33" spans="1:11" x14ac:dyDescent="0.25">
      <c r="A33" s="28" t="s">
        <v>24</v>
      </c>
      <c r="B33" s="28"/>
      <c r="C33" s="29">
        <f>C9+C11+C12+C13+C14+C18+C24+C28+C29+C30+C31</f>
        <v>23697.539999999997</v>
      </c>
      <c r="D33" s="66">
        <f>SUM(D9:E32)</f>
        <v>412848.85</v>
      </c>
      <c r="E33" s="67"/>
      <c r="F33" s="29">
        <f>F31+F18+F24+F30</f>
        <v>46456.37</v>
      </c>
      <c r="G33" s="29">
        <f>C33+D33+F33</f>
        <v>483002.75999999995</v>
      </c>
    </row>
    <row r="34" spans="1:11" x14ac:dyDescent="0.25">
      <c r="A34" s="31" t="s">
        <v>25</v>
      </c>
    </row>
    <row r="35" spans="1:11" ht="90" x14ac:dyDescent="0.25">
      <c r="A35" s="4" t="s">
        <v>26</v>
      </c>
      <c r="B35" s="4" t="s">
        <v>1</v>
      </c>
      <c r="C35" s="5" t="s">
        <v>95</v>
      </c>
      <c r="D35" s="83" t="s">
        <v>110</v>
      </c>
      <c r="E35" s="84"/>
      <c r="F35" s="5" t="s">
        <v>27</v>
      </c>
      <c r="G35" s="5" t="s">
        <v>111</v>
      </c>
      <c r="H35" s="5" t="s">
        <v>101</v>
      </c>
      <c r="I35" s="5" t="s">
        <v>94</v>
      </c>
      <c r="J35" s="5" t="s">
        <v>109</v>
      </c>
      <c r="K35" s="5" t="s">
        <v>94</v>
      </c>
    </row>
    <row r="36" spans="1:11" x14ac:dyDescent="0.25">
      <c r="A36" s="28" t="s">
        <v>28</v>
      </c>
      <c r="B36" s="28"/>
      <c r="C36" s="29">
        <f>C37</f>
        <v>0</v>
      </c>
      <c r="D36" s="78">
        <f>D37</f>
        <v>283024.09000000003</v>
      </c>
      <c r="E36" s="79"/>
      <c r="F36" s="29">
        <f>F37</f>
        <v>0</v>
      </c>
      <c r="G36" s="29">
        <f>G37</f>
        <v>283024.09000000003</v>
      </c>
      <c r="H36" s="29">
        <f>H37</f>
        <v>63308.38</v>
      </c>
      <c r="I36" s="61" t="s">
        <v>6</v>
      </c>
      <c r="J36" s="29">
        <f>J37</f>
        <v>138500.57</v>
      </c>
      <c r="K36" s="61" t="s">
        <v>6</v>
      </c>
    </row>
    <row r="37" spans="1:11" s="24" customFormat="1" x14ac:dyDescent="0.25">
      <c r="A37" s="20" t="s">
        <v>29</v>
      </c>
      <c r="B37" s="33" t="s">
        <v>15</v>
      </c>
      <c r="C37" s="22"/>
      <c r="D37" s="76">
        <f>283024.09</f>
        <v>283024.09000000003</v>
      </c>
      <c r="E37" s="77"/>
      <c r="F37" s="13"/>
      <c r="G37" s="22">
        <f>D37</f>
        <v>283024.09000000003</v>
      </c>
      <c r="H37" s="22">
        <f>63911.38-603</f>
        <v>63308.38</v>
      </c>
      <c r="I37" s="60" t="s">
        <v>6</v>
      </c>
      <c r="J37" s="22">
        <f>139538.57-1038</f>
        <v>138500.57</v>
      </c>
      <c r="K37" s="60">
        <f>J37/G37*100</f>
        <v>48.935965132862009</v>
      </c>
    </row>
    <row r="38" spans="1:11" ht="18" customHeight="1" x14ac:dyDescent="0.25">
      <c r="A38" s="28" t="s">
        <v>30</v>
      </c>
      <c r="B38" s="34" t="s">
        <v>31</v>
      </c>
      <c r="C38" s="30">
        <f>C42</f>
        <v>0</v>
      </c>
      <c r="D38" s="78">
        <f>D41+D42+D39+D40</f>
        <v>34686.9</v>
      </c>
      <c r="E38" s="79"/>
      <c r="F38" s="30">
        <v>0</v>
      </c>
      <c r="G38" s="29">
        <f>G39+G40+G42+G41</f>
        <v>34686.9</v>
      </c>
      <c r="H38" s="29">
        <f>H40+H39</f>
        <v>2224.16</v>
      </c>
      <c r="I38" s="61" t="s">
        <v>6</v>
      </c>
      <c r="J38" s="29">
        <f>J40+J39</f>
        <v>4493.1499999999996</v>
      </c>
      <c r="K38" s="62">
        <f>J38/G38*100</f>
        <v>12.95344928488853</v>
      </c>
    </row>
    <row r="39" spans="1:11" s="24" customFormat="1" x14ac:dyDescent="0.25">
      <c r="A39" s="20" t="s">
        <v>32</v>
      </c>
      <c r="B39" s="33" t="s">
        <v>33</v>
      </c>
      <c r="C39" s="23" t="s">
        <v>6</v>
      </c>
      <c r="D39" s="76">
        <v>4200</v>
      </c>
      <c r="E39" s="77"/>
      <c r="F39" s="23" t="s">
        <v>6</v>
      </c>
      <c r="G39" s="13">
        <f>D39</f>
        <v>4200</v>
      </c>
      <c r="H39" s="13">
        <v>1050</v>
      </c>
      <c r="I39" s="23" t="s">
        <v>6</v>
      </c>
      <c r="J39" s="13">
        <v>2100</v>
      </c>
      <c r="K39" s="23">
        <f>J39/G39*100</f>
        <v>50</v>
      </c>
    </row>
    <row r="40" spans="1:11" s="24" customFormat="1" x14ac:dyDescent="0.25">
      <c r="A40" s="20" t="s">
        <v>34</v>
      </c>
      <c r="B40" s="33" t="s">
        <v>35</v>
      </c>
      <c r="C40" s="23"/>
      <c r="D40" s="76">
        <v>8490.7199999999993</v>
      </c>
      <c r="E40" s="77"/>
      <c r="F40" s="23" t="s">
        <v>6</v>
      </c>
      <c r="G40" s="13">
        <f>C40+D40</f>
        <v>8490.7199999999993</v>
      </c>
      <c r="H40" s="22">
        <v>1174.1600000000001</v>
      </c>
      <c r="I40" s="20"/>
      <c r="J40" s="22">
        <v>2393.15</v>
      </c>
      <c r="K40" s="63">
        <f>J40/G40*100</f>
        <v>28.185477792224926</v>
      </c>
    </row>
    <row r="41" spans="1:11" s="24" customFormat="1" x14ac:dyDescent="0.25">
      <c r="A41" s="20" t="s">
        <v>36</v>
      </c>
      <c r="B41" s="33" t="s">
        <v>12</v>
      </c>
      <c r="C41" s="23" t="s">
        <v>6</v>
      </c>
      <c r="D41" s="76">
        <v>8864</v>
      </c>
      <c r="E41" s="77"/>
      <c r="F41" s="23" t="s">
        <v>6</v>
      </c>
      <c r="G41" s="13">
        <f>D41</f>
        <v>8864</v>
      </c>
      <c r="H41" s="23" t="s">
        <v>6</v>
      </c>
      <c r="I41" s="23" t="s">
        <v>6</v>
      </c>
      <c r="J41" s="23" t="s">
        <v>6</v>
      </c>
      <c r="K41" s="23" t="s">
        <v>6</v>
      </c>
    </row>
    <row r="42" spans="1:11" s="24" customFormat="1" ht="32.25" customHeight="1" x14ac:dyDescent="0.25">
      <c r="A42" s="20" t="s">
        <v>76</v>
      </c>
      <c r="B42" s="33" t="s">
        <v>12</v>
      </c>
      <c r="C42" s="13"/>
      <c r="D42" s="76">
        <v>13132.18</v>
      </c>
      <c r="E42" s="77"/>
      <c r="F42" s="23" t="s">
        <v>6</v>
      </c>
      <c r="G42" s="13">
        <f>D42</f>
        <v>13132.18</v>
      </c>
      <c r="H42" s="23" t="s">
        <v>6</v>
      </c>
      <c r="I42" s="23" t="s">
        <v>6</v>
      </c>
      <c r="J42" s="23" t="s">
        <v>6</v>
      </c>
      <c r="K42" s="23" t="s">
        <v>6</v>
      </c>
    </row>
    <row r="43" spans="1:11" s="24" customFormat="1" ht="36" x14ac:dyDescent="0.25">
      <c r="A43" s="35" t="s">
        <v>10</v>
      </c>
      <c r="B43" s="36" t="s">
        <v>11</v>
      </c>
      <c r="C43" s="37"/>
      <c r="D43" s="85" t="s">
        <v>6</v>
      </c>
      <c r="E43" s="86"/>
      <c r="F43" s="23" t="s">
        <v>6</v>
      </c>
      <c r="G43" s="16" t="str">
        <f>F43</f>
        <v>-</v>
      </c>
      <c r="H43" s="16" t="str">
        <f>G43</f>
        <v>-</v>
      </c>
      <c r="I43" s="16" t="str">
        <f>H43</f>
        <v>-</v>
      </c>
      <c r="J43" s="16" t="str">
        <f>I43</f>
        <v>-</v>
      </c>
      <c r="K43" s="16" t="str">
        <f>J43</f>
        <v>-</v>
      </c>
    </row>
    <row r="44" spans="1:11" x14ac:dyDescent="0.25">
      <c r="A44" s="28" t="s">
        <v>37</v>
      </c>
      <c r="B44" s="34" t="s">
        <v>38</v>
      </c>
      <c r="C44" s="32">
        <v>0</v>
      </c>
      <c r="D44" s="78">
        <f>D45+D46+D47+D48</f>
        <v>69354.570000000007</v>
      </c>
      <c r="E44" s="79"/>
      <c r="F44" s="29">
        <v>0</v>
      </c>
      <c r="G44" s="29">
        <f>D44</f>
        <v>69354.570000000007</v>
      </c>
      <c r="H44" s="29">
        <f>H45+H46+H47+H48</f>
        <v>14864.06</v>
      </c>
      <c r="I44" s="61" t="s">
        <v>6</v>
      </c>
      <c r="J44" s="29">
        <f>J45+J46+J47+J48</f>
        <v>32384.940000000002</v>
      </c>
      <c r="K44" s="62">
        <f t="shared" ref="K44:K49" si="1">J44/G44*100</f>
        <v>46.694745566153749</v>
      </c>
    </row>
    <row r="45" spans="1:11" s="24" customFormat="1" x14ac:dyDescent="0.25">
      <c r="A45" s="20" t="s">
        <v>42</v>
      </c>
      <c r="B45" s="33" t="s">
        <v>17</v>
      </c>
      <c r="C45" s="23" t="s">
        <v>6</v>
      </c>
      <c r="D45" s="87">
        <v>34300.68</v>
      </c>
      <c r="E45" s="88"/>
      <c r="F45" s="23" t="s">
        <v>6</v>
      </c>
      <c r="G45" s="13">
        <f>D45</f>
        <v>34300.68</v>
      </c>
      <c r="H45" s="22">
        <f>7612.31-68.85</f>
        <v>7543.46</v>
      </c>
      <c r="I45" s="23" t="s">
        <v>6</v>
      </c>
      <c r="J45" s="22">
        <f>16558.63-118.53</f>
        <v>16440.100000000002</v>
      </c>
      <c r="K45" s="60">
        <f t="shared" si="1"/>
        <v>47.929370496444974</v>
      </c>
    </row>
    <row r="46" spans="1:11" s="24" customFormat="1" x14ac:dyDescent="0.25">
      <c r="A46" s="20" t="s">
        <v>41</v>
      </c>
      <c r="B46" s="33" t="s">
        <v>44</v>
      </c>
      <c r="C46" s="23" t="s">
        <v>6</v>
      </c>
      <c r="D46" s="87">
        <v>12551.19</v>
      </c>
      <c r="E46" s="88"/>
      <c r="F46" s="23" t="s">
        <v>6</v>
      </c>
      <c r="G46" s="13">
        <f>D46</f>
        <v>12551.19</v>
      </c>
      <c r="H46" s="22">
        <f>2461.73-25.95</f>
        <v>2435.7800000000002</v>
      </c>
      <c r="I46" s="23" t="s">
        <v>6</v>
      </c>
      <c r="J46" s="22">
        <f>5371.52-44.68</f>
        <v>5326.84</v>
      </c>
      <c r="K46" s="60">
        <f t="shared" si="1"/>
        <v>42.440915960956687</v>
      </c>
    </row>
    <row r="47" spans="1:11" s="24" customFormat="1" ht="21.75" customHeight="1" x14ac:dyDescent="0.25">
      <c r="A47" s="20" t="s">
        <v>40</v>
      </c>
      <c r="B47" s="33" t="s">
        <v>18</v>
      </c>
      <c r="C47" s="23" t="s">
        <v>6</v>
      </c>
      <c r="D47" s="87">
        <v>14212.23</v>
      </c>
      <c r="E47" s="88"/>
      <c r="F47" s="23" t="s">
        <v>6</v>
      </c>
      <c r="G47" s="13">
        <f>D47</f>
        <v>14212.23</v>
      </c>
      <c r="H47" s="22">
        <f>3201.03-28.96</f>
        <v>3172.07</v>
      </c>
      <c r="I47" s="23" t="s">
        <v>6</v>
      </c>
      <c r="J47" s="22">
        <f>6922.38-49.85</f>
        <v>6872.53</v>
      </c>
      <c r="K47" s="60">
        <f t="shared" si="1"/>
        <v>48.356450746997481</v>
      </c>
    </row>
    <row r="48" spans="1:11" s="24" customFormat="1" x14ac:dyDescent="0.25">
      <c r="A48" s="20" t="s">
        <v>39</v>
      </c>
      <c r="B48" s="33" t="s">
        <v>19</v>
      </c>
      <c r="C48" s="23" t="s">
        <v>6</v>
      </c>
      <c r="D48" s="87">
        <v>8290.4699999999993</v>
      </c>
      <c r="E48" s="88"/>
      <c r="F48" s="26"/>
      <c r="G48" s="13">
        <f>D48</f>
        <v>8290.4699999999993</v>
      </c>
      <c r="H48" s="22">
        <f>1729.65-16.9</f>
        <v>1712.75</v>
      </c>
      <c r="I48" s="23" t="s">
        <v>6</v>
      </c>
      <c r="J48" s="22">
        <f>3774.56-29.09</f>
        <v>3745.47</v>
      </c>
      <c r="K48" s="60">
        <f t="shared" si="1"/>
        <v>45.178017651592732</v>
      </c>
    </row>
    <row r="49" spans="1:13" x14ac:dyDescent="0.25">
      <c r="A49" s="28" t="s">
        <v>43</v>
      </c>
      <c r="B49" s="28"/>
      <c r="C49" s="29">
        <f>C50+C51+C52+C53</f>
        <v>10060.969999999998</v>
      </c>
      <c r="D49" s="92">
        <v>0</v>
      </c>
      <c r="E49" s="93"/>
      <c r="F49" s="29">
        <f>F53+F52</f>
        <v>40069.370000000003</v>
      </c>
      <c r="G49" s="29">
        <f>C49+F49</f>
        <v>50130.34</v>
      </c>
      <c r="H49" s="29">
        <f>H52+H53</f>
        <v>39106.49</v>
      </c>
      <c r="I49" s="61" t="s">
        <v>6</v>
      </c>
      <c r="J49" s="29">
        <f>J52+J53</f>
        <v>41423.449999999997</v>
      </c>
      <c r="K49" s="62">
        <f t="shared" si="1"/>
        <v>82.631496215664995</v>
      </c>
    </row>
    <row r="50" spans="1:13" s="24" customFormat="1" x14ac:dyDescent="0.25">
      <c r="A50" s="20" t="s">
        <v>22</v>
      </c>
      <c r="B50" s="20"/>
      <c r="C50" s="13">
        <v>9754.8799999999992</v>
      </c>
      <c r="D50" s="90" t="s">
        <v>6</v>
      </c>
      <c r="E50" s="91"/>
      <c r="F50" s="23" t="s">
        <v>6</v>
      </c>
      <c r="G50" s="13">
        <f>C50</f>
        <v>9754.8799999999992</v>
      </c>
      <c r="H50" s="23" t="s">
        <v>6</v>
      </c>
      <c r="I50" s="23" t="s">
        <v>6</v>
      </c>
      <c r="J50" s="23" t="s">
        <v>6</v>
      </c>
      <c r="K50" s="23" t="s">
        <v>6</v>
      </c>
    </row>
    <row r="51" spans="1:13" s="24" customFormat="1" x14ac:dyDescent="0.25">
      <c r="A51" s="20" t="s">
        <v>23</v>
      </c>
      <c r="B51" s="20"/>
      <c r="C51" s="23">
        <v>195.46</v>
      </c>
      <c r="D51" s="64" t="s">
        <v>6</v>
      </c>
      <c r="E51" s="65"/>
      <c r="F51" s="23" t="s">
        <v>6</v>
      </c>
      <c r="G51" s="26">
        <f>C51</f>
        <v>195.46</v>
      </c>
      <c r="H51" s="23" t="s">
        <v>6</v>
      </c>
      <c r="I51" s="23" t="s">
        <v>6</v>
      </c>
      <c r="J51" s="23" t="s">
        <v>6</v>
      </c>
      <c r="K51" s="23" t="s">
        <v>6</v>
      </c>
    </row>
    <row r="52" spans="1:13" s="24" customFormat="1" x14ac:dyDescent="0.25">
      <c r="A52" s="20" t="s">
        <v>93</v>
      </c>
      <c r="B52" s="20"/>
      <c r="C52" s="23">
        <v>0.33</v>
      </c>
      <c r="D52" s="64" t="s">
        <v>6</v>
      </c>
      <c r="E52" s="65"/>
      <c r="F52" s="13">
        <v>3891</v>
      </c>
      <c r="G52" s="13">
        <f>C52+F52</f>
        <v>3891.33</v>
      </c>
      <c r="H52" s="13">
        <v>2817.82</v>
      </c>
      <c r="I52" s="23" t="s">
        <v>6</v>
      </c>
      <c r="J52" s="13">
        <v>5134.78</v>
      </c>
      <c r="K52" s="60">
        <f>J52/G52*100</f>
        <v>131.9543703566647</v>
      </c>
    </row>
    <row r="53" spans="1:13" s="24" customFormat="1" x14ac:dyDescent="0.25">
      <c r="A53" s="20" t="s">
        <v>108</v>
      </c>
      <c r="B53" s="20"/>
      <c r="C53" s="26">
        <v>110.3</v>
      </c>
      <c r="D53" s="64" t="s">
        <v>6</v>
      </c>
      <c r="E53" s="65"/>
      <c r="F53" s="13">
        <v>36178.370000000003</v>
      </c>
      <c r="G53" s="13">
        <f>C53+F53</f>
        <v>36288.670000000006</v>
      </c>
      <c r="H53" s="13">
        <v>36288.67</v>
      </c>
      <c r="I53" s="23" t="s">
        <v>6</v>
      </c>
      <c r="J53" s="13">
        <v>36288.67</v>
      </c>
      <c r="K53" s="23">
        <f>100</f>
        <v>100</v>
      </c>
    </row>
    <row r="54" spans="1:13" x14ac:dyDescent="0.25">
      <c r="A54" s="28" t="s">
        <v>45</v>
      </c>
      <c r="B54" s="28"/>
      <c r="C54" s="29">
        <f>C55+C56</f>
        <v>2930.0200000000004</v>
      </c>
      <c r="D54" s="78">
        <f>D55+D56</f>
        <v>4065</v>
      </c>
      <c r="E54" s="79"/>
      <c r="F54" s="32">
        <v>0</v>
      </c>
      <c r="G54" s="29">
        <f>C54+D54</f>
        <v>6995.02</v>
      </c>
      <c r="H54" s="29">
        <f>H55</f>
        <v>2143.52</v>
      </c>
      <c r="I54" s="61" t="s">
        <v>6</v>
      </c>
      <c r="J54" s="29">
        <f>J55+J56</f>
        <v>2680.01</v>
      </c>
      <c r="K54" s="62">
        <f>J54/G54*100</f>
        <v>38.313114186950145</v>
      </c>
    </row>
    <row r="55" spans="1:13" s="45" customFormat="1" x14ac:dyDescent="0.25">
      <c r="A55" s="42" t="s">
        <v>8</v>
      </c>
      <c r="B55" s="42"/>
      <c r="C55" s="43">
        <v>2774.78</v>
      </c>
      <c r="D55" s="76">
        <v>2760</v>
      </c>
      <c r="E55" s="77"/>
      <c r="F55" s="44" t="s">
        <v>6</v>
      </c>
      <c r="G55" s="43">
        <f>C55+D55</f>
        <v>5534.7800000000007</v>
      </c>
      <c r="H55" s="22">
        <f>743.66+1399.86</f>
        <v>2143.52</v>
      </c>
      <c r="I55" s="23" t="s">
        <v>6</v>
      </c>
      <c r="J55" s="22">
        <v>1280.1500000000001</v>
      </c>
      <c r="K55" s="60">
        <f>J55/G55*100</f>
        <v>23.12919393363422</v>
      </c>
    </row>
    <row r="56" spans="1:13" s="45" customFormat="1" x14ac:dyDescent="0.25">
      <c r="A56" s="42" t="s">
        <v>46</v>
      </c>
      <c r="B56" s="42"/>
      <c r="C56" s="43">
        <v>155.24</v>
      </c>
      <c r="D56" s="76">
        <v>1305</v>
      </c>
      <c r="E56" s="77"/>
      <c r="F56" s="44" t="s">
        <v>6</v>
      </c>
      <c r="G56" s="43">
        <f>C56+D56</f>
        <v>1460.24</v>
      </c>
      <c r="H56" s="23" t="s">
        <v>6</v>
      </c>
      <c r="I56" s="23" t="s">
        <v>6</v>
      </c>
      <c r="J56" s="13">
        <f>1399.86</f>
        <v>1399.86</v>
      </c>
      <c r="K56" s="60">
        <f>J56/G56*100</f>
        <v>95.865063277269485</v>
      </c>
      <c r="L56" s="45" t="s">
        <v>112</v>
      </c>
      <c r="M56" s="50"/>
    </row>
    <row r="57" spans="1:13" x14ac:dyDescent="0.25">
      <c r="A57" s="28" t="s">
        <v>84</v>
      </c>
      <c r="B57" s="28"/>
      <c r="C57" s="29">
        <v>0</v>
      </c>
      <c r="D57" s="78"/>
      <c r="E57" s="79"/>
      <c r="F57" s="32" t="str">
        <f>F58</f>
        <v>-</v>
      </c>
      <c r="G57" s="30" t="str">
        <f>F57</f>
        <v>-</v>
      </c>
      <c r="H57" s="30" t="str">
        <f>H58</f>
        <v>-</v>
      </c>
      <c r="I57" s="30" t="s">
        <v>6</v>
      </c>
      <c r="J57" s="30" t="str">
        <f>J58</f>
        <v>-</v>
      </c>
      <c r="K57" s="30" t="s">
        <v>6</v>
      </c>
    </row>
    <row r="58" spans="1:13" s="24" customFormat="1" x14ac:dyDescent="0.25">
      <c r="A58" s="38" t="s">
        <v>105</v>
      </c>
      <c r="B58" s="21" t="s">
        <v>20</v>
      </c>
      <c r="C58" s="23" t="s">
        <v>6</v>
      </c>
      <c r="D58" s="64" t="s">
        <v>6</v>
      </c>
      <c r="E58" s="65"/>
      <c r="F58" s="26" t="s">
        <v>6</v>
      </c>
      <c r="G58" s="26" t="s">
        <v>6</v>
      </c>
      <c r="H58" s="13" t="s">
        <v>6</v>
      </c>
      <c r="I58" s="20"/>
      <c r="J58" s="13" t="s">
        <v>6</v>
      </c>
      <c r="K58" s="20"/>
    </row>
    <row r="59" spans="1:13" s="24" customFormat="1" x14ac:dyDescent="0.25">
      <c r="A59" s="38" t="s">
        <v>107</v>
      </c>
      <c r="B59" s="21" t="s">
        <v>20</v>
      </c>
      <c r="C59" s="23" t="s">
        <v>6</v>
      </c>
      <c r="D59" s="64" t="s">
        <v>6</v>
      </c>
      <c r="E59" s="65"/>
      <c r="F59" s="23" t="s">
        <v>6</v>
      </c>
      <c r="G59" s="26" t="str">
        <f>F59</f>
        <v>-</v>
      </c>
      <c r="H59" s="23" t="s">
        <v>6</v>
      </c>
      <c r="I59" s="23" t="s">
        <v>6</v>
      </c>
      <c r="J59" s="23" t="s">
        <v>6</v>
      </c>
      <c r="K59" s="23" t="s">
        <v>6</v>
      </c>
    </row>
    <row r="60" spans="1:13" s="24" customFormat="1" x14ac:dyDescent="0.25">
      <c r="A60" s="20" t="s">
        <v>59</v>
      </c>
      <c r="B60" s="33" t="s">
        <v>21</v>
      </c>
      <c r="C60" s="23" t="s">
        <v>6</v>
      </c>
      <c r="D60" s="64" t="s">
        <v>6</v>
      </c>
      <c r="E60" s="65"/>
      <c r="F60" s="23" t="s">
        <v>6</v>
      </c>
      <c r="G60" s="13" t="str">
        <f>F60</f>
        <v>-</v>
      </c>
      <c r="H60" s="23" t="s">
        <v>6</v>
      </c>
      <c r="I60" s="23" t="s">
        <v>6</v>
      </c>
      <c r="J60" s="23" t="s">
        <v>6</v>
      </c>
      <c r="K60" s="23" t="s">
        <v>6</v>
      </c>
    </row>
    <row r="61" spans="1:13" x14ac:dyDescent="0.25">
      <c r="A61" s="28" t="s">
        <v>86</v>
      </c>
      <c r="B61" s="28"/>
      <c r="C61" s="29">
        <f>C62</f>
        <v>0</v>
      </c>
      <c r="D61" s="78" t="s">
        <v>6</v>
      </c>
      <c r="E61" s="79"/>
      <c r="F61" s="30">
        <v>0</v>
      </c>
      <c r="G61" s="30">
        <f>C61</f>
        <v>0</v>
      </c>
      <c r="H61" s="57" t="s">
        <v>6</v>
      </c>
      <c r="I61" s="56" t="s">
        <v>6</v>
      </c>
      <c r="J61" s="57" t="s">
        <v>6</v>
      </c>
      <c r="K61" s="56" t="s">
        <v>6</v>
      </c>
    </row>
    <row r="62" spans="1:13" s="24" customFormat="1" x14ac:dyDescent="0.25">
      <c r="A62" s="20" t="s">
        <v>85</v>
      </c>
      <c r="B62" s="33"/>
      <c r="C62" s="26"/>
      <c r="D62" s="64" t="s">
        <v>6</v>
      </c>
      <c r="E62" s="80"/>
      <c r="F62" s="23" t="s">
        <v>6</v>
      </c>
      <c r="G62" s="23" t="s">
        <v>6</v>
      </c>
      <c r="H62" s="23" t="s">
        <v>6</v>
      </c>
      <c r="I62" s="23" t="s">
        <v>6</v>
      </c>
      <c r="J62" s="23" t="s">
        <v>6</v>
      </c>
      <c r="K62" s="23" t="s">
        <v>6</v>
      </c>
    </row>
    <row r="63" spans="1:13" ht="21.75" customHeight="1" x14ac:dyDescent="0.25">
      <c r="A63" s="28" t="s">
        <v>47</v>
      </c>
      <c r="B63" s="39" t="s">
        <v>61</v>
      </c>
      <c r="C63" s="29">
        <f>C64+C67+C73+C74+C75</f>
        <v>10706.55</v>
      </c>
      <c r="D63" s="78">
        <f>D64+D65+D66+D68+D71+D72+D74+D75+D76</f>
        <v>21718.29</v>
      </c>
      <c r="E63" s="79"/>
      <c r="F63" s="29">
        <f>F67+F73</f>
        <v>6387</v>
      </c>
      <c r="G63" s="29">
        <f>C63+D63+F63</f>
        <v>38811.839999999997</v>
      </c>
      <c r="H63" s="29">
        <f>H64+H65+H66+H67+H68+H71+H72+H73+H75</f>
        <v>11601.050000000001</v>
      </c>
      <c r="I63" s="61" t="s">
        <v>6</v>
      </c>
      <c r="J63" s="29">
        <f>J64+J65+J66+J67+J68+J71+J72+J73+J75</f>
        <v>12908.18</v>
      </c>
      <c r="K63" s="62">
        <f t="shared" ref="K63:K68" si="2">J63/G63*100</f>
        <v>33.258356212949451</v>
      </c>
    </row>
    <row r="64" spans="1:13" s="24" customFormat="1" x14ac:dyDescent="0.25">
      <c r="A64" s="20" t="s">
        <v>48</v>
      </c>
      <c r="B64" s="41" t="s">
        <v>7</v>
      </c>
      <c r="C64" s="22">
        <v>4839.9799999999996</v>
      </c>
      <c r="D64" s="76">
        <v>3105</v>
      </c>
      <c r="E64" s="77"/>
      <c r="F64" s="37" t="s">
        <v>6</v>
      </c>
      <c r="G64" s="13">
        <f>C64+D64</f>
        <v>7944.98</v>
      </c>
      <c r="H64" s="13">
        <v>789.4</v>
      </c>
      <c r="I64" s="23" t="s">
        <v>6</v>
      </c>
      <c r="J64" s="13">
        <v>1297.5999999999999</v>
      </c>
      <c r="K64" s="60">
        <f t="shared" si="2"/>
        <v>16.332325569101496</v>
      </c>
    </row>
    <row r="65" spans="1:11" s="24" customFormat="1" x14ac:dyDescent="0.25">
      <c r="A65" s="20" t="s">
        <v>49</v>
      </c>
      <c r="B65" s="33" t="s">
        <v>62</v>
      </c>
      <c r="C65" s="23" t="s">
        <v>6</v>
      </c>
      <c r="D65" s="76">
        <v>660</v>
      </c>
      <c r="E65" s="77"/>
      <c r="F65" s="23" t="s">
        <v>6</v>
      </c>
      <c r="G65" s="13">
        <f>D65</f>
        <v>660</v>
      </c>
      <c r="H65" s="13">
        <v>660</v>
      </c>
      <c r="I65" s="23" t="s">
        <v>6</v>
      </c>
      <c r="J65" s="13">
        <v>660</v>
      </c>
      <c r="K65" s="23">
        <f t="shared" si="2"/>
        <v>100</v>
      </c>
    </row>
    <row r="66" spans="1:11" s="24" customFormat="1" x14ac:dyDescent="0.25">
      <c r="A66" s="20" t="s">
        <v>106</v>
      </c>
      <c r="B66" s="33" t="s">
        <v>35</v>
      </c>
      <c r="C66" s="23" t="s">
        <v>6</v>
      </c>
      <c r="D66" s="76">
        <v>3600</v>
      </c>
      <c r="E66" s="77"/>
      <c r="F66" s="23" t="s">
        <v>6</v>
      </c>
      <c r="G66" s="13">
        <f t="shared" ref="G66:G78" si="3">D66</f>
        <v>3600</v>
      </c>
      <c r="H66" s="13">
        <v>3150</v>
      </c>
      <c r="I66" s="23" t="s">
        <v>6</v>
      </c>
      <c r="J66" s="13">
        <v>3150</v>
      </c>
      <c r="K66" s="60">
        <f t="shared" si="2"/>
        <v>87.5</v>
      </c>
    </row>
    <row r="67" spans="1:11" s="24" customFormat="1" x14ac:dyDescent="0.25">
      <c r="A67" s="20" t="s">
        <v>50</v>
      </c>
      <c r="B67" s="33" t="s">
        <v>13</v>
      </c>
      <c r="C67" s="22">
        <v>1428.97</v>
      </c>
      <c r="D67" s="64" t="s">
        <v>6</v>
      </c>
      <c r="E67" s="65"/>
      <c r="F67" s="13">
        <v>3537</v>
      </c>
      <c r="G67" s="13">
        <f>C67+F67</f>
        <v>4965.97</v>
      </c>
      <c r="H67" s="22">
        <v>3537.28</v>
      </c>
      <c r="I67" s="23" t="s">
        <v>6</v>
      </c>
      <c r="J67" s="22">
        <v>3537.28</v>
      </c>
      <c r="K67" s="60">
        <f t="shared" si="2"/>
        <v>71.230394061985876</v>
      </c>
    </row>
    <row r="68" spans="1:11" s="24" customFormat="1" x14ac:dyDescent="0.25">
      <c r="A68" s="20" t="s">
        <v>51</v>
      </c>
      <c r="B68" s="33" t="s">
        <v>21</v>
      </c>
      <c r="C68" s="23" t="s">
        <v>6</v>
      </c>
      <c r="D68" s="76">
        <v>1015</v>
      </c>
      <c r="E68" s="77"/>
      <c r="F68" s="23" t="s">
        <v>6</v>
      </c>
      <c r="G68" s="13">
        <f t="shared" si="3"/>
        <v>1015</v>
      </c>
      <c r="H68" s="13">
        <f>1469.86-1399.86</f>
        <v>70</v>
      </c>
      <c r="I68" s="23" t="s">
        <v>6</v>
      </c>
      <c r="J68" s="13">
        <f>1526.44-1399.86</f>
        <v>126.58000000000015</v>
      </c>
      <c r="K68" s="60">
        <f t="shared" si="2"/>
        <v>12.470935960591149</v>
      </c>
    </row>
    <row r="69" spans="1:11" s="24" customFormat="1" x14ac:dyDescent="0.25">
      <c r="A69" s="20" t="s">
        <v>78</v>
      </c>
      <c r="B69" s="40" t="s">
        <v>77</v>
      </c>
      <c r="C69" s="23" t="s">
        <v>6</v>
      </c>
      <c r="D69" s="64" t="s">
        <v>6</v>
      </c>
      <c r="E69" s="65"/>
      <c r="F69" s="23" t="s">
        <v>6</v>
      </c>
      <c r="G69" s="13" t="str">
        <f t="shared" si="3"/>
        <v>-</v>
      </c>
      <c r="H69" s="23" t="s">
        <v>6</v>
      </c>
      <c r="I69" s="23" t="s">
        <v>6</v>
      </c>
      <c r="J69" s="23" t="s">
        <v>6</v>
      </c>
      <c r="K69" s="23" t="s">
        <v>6</v>
      </c>
    </row>
    <row r="70" spans="1:11" s="24" customFormat="1" x14ac:dyDescent="0.25">
      <c r="A70" s="20" t="s">
        <v>80</v>
      </c>
      <c r="B70" s="33" t="s">
        <v>81</v>
      </c>
      <c r="C70" s="23" t="s">
        <v>6</v>
      </c>
      <c r="D70" s="64" t="s">
        <v>6</v>
      </c>
      <c r="E70" s="65"/>
      <c r="F70" s="23" t="s">
        <v>6</v>
      </c>
      <c r="G70" s="13" t="str">
        <f t="shared" si="3"/>
        <v>-</v>
      </c>
      <c r="H70" s="23" t="s">
        <v>6</v>
      </c>
      <c r="I70" s="23" t="s">
        <v>6</v>
      </c>
      <c r="J70" s="23" t="s">
        <v>6</v>
      </c>
      <c r="K70" s="23" t="s">
        <v>6</v>
      </c>
    </row>
    <row r="71" spans="1:11" s="24" customFormat="1" ht="19.5" customHeight="1" x14ac:dyDescent="0.25">
      <c r="A71" s="20" t="s">
        <v>52</v>
      </c>
      <c r="B71" s="33" t="s">
        <v>14</v>
      </c>
      <c r="C71" s="23" t="s">
        <v>6</v>
      </c>
      <c r="D71" s="76">
        <v>3866</v>
      </c>
      <c r="E71" s="77"/>
      <c r="F71" s="23" t="s">
        <v>6</v>
      </c>
      <c r="G71" s="13">
        <f t="shared" si="3"/>
        <v>3866</v>
      </c>
      <c r="H71" s="22">
        <v>73.44</v>
      </c>
      <c r="I71" s="23" t="s">
        <v>6</v>
      </c>
      <c r="J71" s="22">
        <v>106.24</v>
      </c>
      <c r="K71" s="60">
        <f>J71/G71*100</f>
        <v>2.7480600103466113</v>
      </c>
    </row>
    <row r="72" spans="1:11" s="24" customFormat="1" ht="16.5" customHeight="1" x14ac:dyDescent="0.25">
      <c r="A72" s="20" t="s">
        <v>53</v>
      </c>
      <c r="B72" s="33" t="s">
        <v>20</v>
      </c>
      <c r="C72" s="26"/>
      <c r="D72" s="76">
        <v>5000</v>
      </c>
      <c r="E72" s="77"/>
      <c r="F72" s="23" t="s">
        <v>6</v>
      </c>
      <c r="G72" s="13">
        <f t="shared" si="3"/>
        <v>5000</v>
      </c>
      <c r="H72" s="22">
        <f>2732.93-667.43</f>
        <v>2065.5</v>
      </c>
      <c r="I72" s="23" t="s">
        <v>6</v>
      </c>
      <c r="J72" s="22">
        <f>3442.48-1215.52</f>
        <v>2226.96</v>
      </c>
      <c r="K72" s="60">
        <f>J72/G72*100</f>
        <v>44.539200000000001</v>
      </c>
    </row>
    <row r="73" spans="1:11" s="24" customFormat="1" ht="16.5" customHeight="1" x14ac:dyDescent="0.25">
      <c r="A73" s="20" t="s">
        <v>54</v>
      </c>
      <c r="B73" s="33" t="s">
        <v>20</v>
      </c>
      <c r="C73" s="22">
        <v>2548.7399999999998</v>
      </c>
      <c r="D73" s="64" t="s">
        <v>6</v>
      </c>
      <c r="E73" s="65"/>
      <c r="F73" s="16">
        <v>2850</v>
      </c>
      <c r="G73" s="13">
        <f>C73+F73</f>
        <v>5398.74</v>
      </c>
      <c r="H73" s="22">
        <v>667.43</v>
      </c>
      <c r="I73" s="23" t="s">
        <v>6</v>
      </c>
      <c r="J73" s="22">
        <v>1215.52</v>
      </c>
      <c r="K73" s="60">
        <f>J73/G73*100</f>
        <v>22.514883102353515</v>
      </c>
    </row>
    <row r="74" spans="1:11" s="24" customFormat="1" ht="16.5" customHeight="1" x14ac:dyDescent="0.25">
      <c r="A74" s="20" t="s">
        <v>92</v>
      </c>
      <c r="B74" s="58" t="s">
        <v>21</v>
      </c>
      <c r="C74" s="23">
        <v>743.77</v>
      </c>
      <c r="D74" s="76">
        <v>976</v>
      </c>
      <c r="E74" s="77"/>
      <c r="F74" s="37" t="s">
        <v>6</v>
      </c>
      <c r="G74" s="13">
        <f>C74+D74</f>
        <v>1719.77</v>
      </c>
      <c r="H74" s="37" t="s">
        <v>6</v>
      </c>
      <c r="I74" s="23" t="s">
        <v>6</v>
      </c>
      <c r="J74" s="37" t="s">
        <v>6</v>
      </c>
      <c r="K74" s="23" t="s">
        <v>6</v>
      </c>
    </row>
    <row r="75" spans="1:11" s="24" customFormat="1" x14ac:dyDescent="0.25">
      <c r="A75" s="38" t="s">
        <v>55</v>
      </c>
      <c r="B75" s="33" t="s">
        <v>88</v>
      </c>
      <c r="C75" s="13">
        <v>1145.0899999999999</v>
      </c>
      <c r="D75" s="76">
        <v>3396.29</v>
      </c>
      <c r="E75" s="77"/>
      <c r="F75" s="23" t="s">
        <v>6</v>
      </c>
      <c r="G75" s="13">
        <f>C75+D75</f>
        <v>4541.38</v>
      </c>
      <c r="H75" s="22">
        <v>588</v>
      </c>
      <c r="I75" s="23" t="s">
        <v>6</v>
      </c>
      <c r="J75" s="22">
        <v>588</v>
      </c>
      <c r="K75" s="60">
        <f>J75/G75*100</f>
        <v>12.947606234228362</v>
      </c>
    </row>
    <row r="76" spans="1:11" s="24" customFormat="1" x14ac:dyDescent="0.25">
      <c r="A76" s="20" t="s">
        <v>56</v>
      </c>
      <c r="B76" s="33" t="s">
        <v>63</v>
      </c>
      <c r="C76" s="23" t="s">
        <v>6</v>
      </c>
      <c r="D76" s="76">
        <v>100</v>
      </c>
      <c r="E76" s="77"/>
      <c r="F76" s="23" t="s">
        <v>6</v>
      </c>
      <c r="G76" s="13">
        <f t="shared" si="3"/>
        <v>100</v>
      </c>
      <c r="H76" s="23" t="s">
        <v>6</v>
      </c>
      <c r="I76" s="23" t="s">
        <v>6</v>
      </c>
      <c r="J76" s="23" t="s">
        <v>6</v>
      </c>
      <c r="K76" s="23" t="s">
        <v>6</v>
      </c>
    </row>
    <row r="77" spans="1:11" s="24" customFormat="1" x14ac:dyDescent="0.25">
      <c r="A77" s="20" t="s">
        <v>57</v>
      </c>
      <c r="B77" s="33" t="s">
        <v>64</v>
      </c>
      <c r="C77" s="23" t="s">
        <v>6</v>
      </c>
      <c r="D77" s="64" t="s">
        <v>6</v>
      </c>
      <c r="E77" s="65"/>
      <c r="F77" s="23" t="s">
        <v>6</v>
      </c>
      <c r="G77" s="13" t="str">
        <f t="shared" si="3"/>
        <v>-</v>
      </c>
      <c r="H77" s="23" t="s">
        <v>6</v>
      </c>
      <c r="I77" s="23" t="s">
        <v>6</v>
      </c>
      <c r="J77" s="23" t="s">
        <v>6</v>
      </c>
      <c r="K77" s="23" t="s">
        <v>6</v>
      </c>
    </row>
    <row r="78" spans="1:11" s="24" customFormat="1" x14ac:dyDescent="0.25">
      <c r="A78" s="20" t="s">
        <v>58</v>
      </c>
      <c r="B78" s="33" t="s">
        <v>65</v>
      </c>
      <c r="C78" s="23" t="s">
        <v>6</v>
      </c>
      <c r="D78" s="64" t="s">
        <v>6</v>
      </c>
      <c r="E78" s="65"/>
      <c r="F78" s="23" t="s">
        <v>6</v>
      </c>
      <c r="G78" s="13" t="str">
        <f t="shared" si="3"/>
        <v>-</v>
      </c>
      <c r="H78" s="23" t="s">
        <v>6</v>
      </c>
      <c r="I78" s="23" t="s">
        <v>6</v>
      </c>
      <c r="J78" s="23" t="s">
        <v>6</v>
      </c>
      <c r="K78" s="23" t="s">
        <v>6</v>
      </c>
    </row>
    <row r="79" spans="1:11" x14ac:dyDescent="0.25">
      <c r="A79" s="28" t="s">
        <v>60</v>
      </c>
      <c r="B79" s="28"/>
      <c r="C79" s="29">
        <f>C36+C38+C49+C54+C63+C57+C61</f>
        <v>23697.539999999997</v>
      </c>
      <c r="D79" s="78">
        <f>D36+D38+D44+D54+D63</f>
        <v>412848.85000000003</v>
      </c>
      <c r="E79" s="79"/>
      <c r="F79" s="29">
        <f>F49+F63</f>
        <v>46456.37</v>
      </c>
      <c r="G79" s="29">
        <f>G49+G54+G63+G44+G38+G36</f>
        <v>483002.76</v>
      </c>
      <c r="H79" s="29">
        <f>H36+H38+H44+H49+H54+H63</f>
        <v>133247.66</v>
      </c>
      <c r="I79" s="61" t="s">
        <v>6</v>
      </c>
      <c r="J79" s="29">
        <f>J36+J38+J44+J49+J54+J63</f>
        <v>232390.3</v>
      </c>
      <c r="K79" s="62">
        <f>J79/G79*100</f>
        <v>48.113658812218787</v>
      </c>
    </row>
    <row r="80" spans="1:11" x14ac:dyDescent="0.25">
      <c r="A80" s="6"/>
      <c r="B80" s="6"/>
      <c r="C80" s="6"/>
      <c r="D80" s="94"/>
      <c r="E80" s="95"/>
      <c r="F80" s="6"/>
      <c r="G80" s="12"/>
      <c r="H80" s="55"/>
      <c r="I80" s="55"/>
      <c r="J80" s="55"/>
      <c r="K80" s="55"/>
    </row>
    <row r="81" spans="1:10" x14ac:dyDescent="0.25">
      <c r="D81" s="49"/>
      <c r="E81" s="49"/>
      <c r="F81" s="27"/>
      <c r="G81" s="27"/>
      <c r="H81" s="51"/>
      <c r="I81" s="51"/>
    </row>
    <row r="82" spans="1:10" x14ac:dyDescent="0.25">
      <c r="D82" s="27"/>
      <c r="F82" s="27"/>
      <c r="G82" s="27"/>
      <c r="H82" s="52"/>
      <c r="I82" s="53"/>
      <c r="J82" s="27">
        <f>J79-J52-J53</f>
        <v>190966.84999999998</v>
      </c>
    </row>
    <row r="83" spans="1:10" x14ac:dyDescent="0.25">
      <c r="A83" s="1" t="s">
        <v>79</v>
      </c>
      <c r="B83" s="46"/>
      <c r="C83" s="82"/>
      <c r="D83" s="82"/>
      <c r="E83" s="82"/>
      <c r="F83" s="82" t="s">
        <v>67</v>
      </c>
      <c r="G83" s="82"/>
    </row>
    <row r="84" spans="1:10" x14ac:dyDescent="0.25">
      <c r="G84" s="27"/>
      <c r="H84" s="54"/>
      <c r="I84" s="54"/>
    </row>
    <row r="85" spans="1:10" x14ac:dyDescent="0.25">
      <c r="A85" s="1" t="s">
        <v>66</v>
      </c>
      <c r="C85" s="81"/>
      <c r="D85" s="81"/>
      <c r="E85" s="81"/>
      <c r="F85" s="81" t="s">
        <v>68</v>
      </c>
      <c r="G85" s="81"/>
    </row>
    <row r="86" spans="1:10" x14ac:dyDescent="0.25">
      <c r="A86" s="1" t="s">
        <v>87</v>
      </c>
      <c r="C86" s="81"/>
      <c r="D86" s="81"/>
      <c r="E86" s="81"/>
      <c r="F86" s="81" t="s">
        <v>69</v>
      </c>
      <c r="G86" s="81"/>
    </row>
    <row r="89" spans="1:10" x14ac:dyDescent="0.25">
      <c r="H89" s="27"/>
    </row>
  </sheetData>
  <mergeCells count="81">
    <mergeCell ref="F85:G85"/>
    <mergeCell ref="F86:G86"/>
    <mergeCell ref="D80:E80"/>
    <mergeCell ref="D57:E57"/>
    <mergeCell ref="D58:E58"/>
    <mergeCell ref="D60:E60"/>
    <mergeCell ref="D63:E63"/>
    <mergeCell ref="D64:E64"/>
    <mergeCell ref="D65:E65"/>
    <mergeCell ref="D66:E66"/>
    <mergeCell ref="D67:E67"/>
    <mergeCell ref="D68:E68"/>
    <mergeCell ref="D69:E69"/>
    <mergeCell ref="D70:E70"/>
    <mergeCell ref="D77:E77"/>
    <mergeCell ref="C85:E85"/>
    <mergeCell ref="C86:E86"/>
    <mergeCell ref="A3:G3"/>
    <mergeCell ref="A4:G4"/>
    <mergeCell ref="D50:E50"/>
    <mergeCell ref="D49:E49"/>
    <mergeCell ref="D51:E51"/>
    <mergeCell ref="D54:E54"/>
    <mergeCell ref="D55:E55"/>
    <mergeCell ref="D56:E56"/>
    <mergeCell ref="D78:E78"/>
    <mergeCell ref="D79:E79"/>
    <mergeCell ref="D59:E59"/>
    <mergeCell ref="D71:E71"/>
    <mergeCell ref="F83:G83"/>
    <mergeCell ref="D72:E72"/>
    <mergeCell ref="D48:E48"/>
    <mergeCell ref="D1:G1"/>
    <mergeCell ref="C83:E83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52:E52"/>
    <mergeCell ref="D75:E75"/>
    <mergeCell ref="D76:E76"/>
    <mergeCell ref="D61:E61"/>
    <mergeCell ref="D62:E62"/>
    <mergeCell ref="D74:E74"/>
    <mergeCell ref="D73:E73"/>
    <mergeCell ref="D8:E8"/>
    <mergeCell ref="D9:E9"/>
    <mergeCell ref="D10:E10"/>
    <mergeCell ref="D11:E11"/>
    <mergeCell ref="D13:E13"/>
    <mergeCell ref="D12:E12"/>
    <mergeCell ref="D14:E14"/>
    <mergeCell ref="D15:E15"/>
    <mergeCell ref="D16:E16"/>
    <mergeCell ref="D17:E17"/>
    <mergeCell ref="D18:E18"/>
    <mergeCell ref="D27:E27"/>
    <mergeCell ref="D24:E24"/>
    <mergeCell ref="D25:E25"/>
    <mergeCell ref="D26:E26"/>
    <mergeCell ref="D19:E19"/>
    <mergeCell ref="D20:E20"/>
    <mergeCell ref="D21:E21"/>
    <mergeCell ref="D22:E22"/>
    <mergeCell ref="D23:E23"/>
    <mergeCell ref="D53:E53"/>
    <mergeCell ref="D33:E33"/>
    <mergeCell ref="D28:E28"/>
    <mergeCell ref="D29:E29"/>
    <mergeCell ref="D30:E30"/>
    <mergeCell ref="D32:E32"/>
    <mergeCell ref="D31:E31"/>
  </mergeCells>
  <printOptions horizontalCentered="1" verticalCentered="1"/>
  <pageMargins left="0" right="0" top="0" bottom="0" header="0" footer="0"/>
  <pageSetup paperSize="9" scale="36" orientation="portrait" verticalDpi="4294967294" r:id="rId1"/>
  <headerFooter>
    <oddFooter>&amp;RИзпълнение на бюджета към 31.03.2025г.</oddFooter>
  </headerFooter>
  <ignoredErrors>
    <ignoredError sqref="G10 G57 G53 G19:G23 G38:G43 G25:G29 G67:G78 K53" formula="1"/>
    <ignoredError sqref="B20 B22:B25 B65:B68 B45 B71:B74 B58 B18 B26 B27 B46 B47 B48 B59:B60 B76:B7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преди компенсации</vt:lpstr>
      <vt:lpstr>'преди компенсации'!Област_печат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1308560: ОУ "Отец Паисий" - Мененкьово</cp:lastModifiedBy>
  <cp:lastPrinted>2025-07-03T20:14:01Z</cp:lastPrinted>
  <dcterms:created xsi:type="dcterms:W3CDTF">2021-10-04T18:50:22Z</dcterms:created>
  <dcterms:modified xsi:type="dcterms:W3CDTF">2025-07-04T05:30:11Z</dcterms:modified>
</cp:coreProperties>
</file>