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A017495-C4FF-462E-931A-CC57D0FE250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еди компенсации" sheetId="1" r:id="rId1"/>
    <sheet name="след компенсации" sheetId="2" r:id="rId2"/>
    <sheet name="Sheet3" sheetId="3" r:id="rId3"/>
  </sheets>
  <definedNames>
    <definedName name="_xlnm.Print_Area" localSheetId="0">'преди компенсации'!$A$1:$P$88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" l="1"/>
  <c r="O50" i="1"/>
  <c r="O54" i="1"/>
  <c r="O48" i="1"/>
  <c r="O62" i="1"/>
  <c r="O39" i="1"/>
  <c r="O55" i="1"/>
  <c r="O53" i="1"/>
  <c r="O69" i="1"/>
  <c r="O61" i="1"/>
  <c r="O71" i="1"/>
  <c r="O57" i="1"/>
  <c r="O59" i="1"/>
  <c r="O56" i="1" s="1"/>
  <c r="O73" i="1"/>
  <c r="O63" i="1" s="1"/>
  <c r="O74" i="1"/>
  <c r="O40" i="1"/>
  <c r="H39" i="1"/>
  <c r="H34" i="1"/>
  <c r="D35" i="1"/>
  <c r="L78" i="1"/>
  <c r="H77" i="1"/>
  <c r="H76" i="1"/>
  <c r="H75" i="1"/>
  <c r="H74" i="1"/>
  <c r="H73" i="1"/>
  <c r="H72" i="1"/>
  <c r="H71" i="1"/>
  <c r="H69" i="1"/>
  <c r="H68" i="1"/>
  <c r="H67" i="1"/>
  <c r="H64" i="1"/>
  <c r="H62" i="1"/>
  <c r="H61" i="1"/>
  <c r="H59" i="1"/>
  <c r="H58" i="1"/>
  <c r="H57" i="1"/>
  <c r="Q57" i="1" s="1"/>
  <c r="H46" i="1"/>
  <c r="H40" i="1" s="1"/>
  <c r="H11" i="1"/>
  <c r="H33" i="1"/>
  <c r="H32" i="1"/>
  <c r="H31" i="1"/>
  <c r="H25" i="1"/>
  <c r="H19" i="1"/>
  <c r="H18" i="1"/>
  <c r="H14" i="1"/>
  <c r="H13" i="1"/>
  <c r="H12" i="1"/>
  <c r="C10" i="1"/>
  <c r="C23" i="1"/>
  <c r="H23" i="1" s="1"/>
  <c r="C30" i="1"/>
  <c r="H30" i="1" s="1"/>
  <c r="C63" i="1"/>
  <c r="C56" i="1"/>
  <c r="C40" i="1"/>
  <c r="H56" i="1" l="1"/>
  <c r="H63" i="1"/>
  <c r="C35" i="1"/>
  <c r="N78" i="1"/>
  <c r="O47" i="1"/>
  <c r="F81" i="1"/>
  <c r="H26" i="1"/>
  <c r="F35" i="1"/>
  <c r="H17" i="1"/>
  <c r="H27" i="1"/>
  <c r="H16" i="1" l="1"/>
  <c r="O38" i="1" l="1"/>
  <c r="O60" i="1"/>
  <c r="G35" i="1" l="1"/>
  <c r="O81" i="1" l="1"/>
  <c r="J67" i="1" l="1"/>
  <c r="M73" i="1"/>
  <c r="N73" i="1" s="1"/>
  <c r="M40" i="1"/>
  <c r="M60" i="1"/>
  <c r="N75" i="1"/>
  <c r="M69" i="1"/>
  <c r="N62" i="1"/>
  <c r="N61" i="1"/>
  <c r="M54" i="1"/>
  <c r="N54" i="1" s="1"/>
  <c r="M52" i="1"/>
  <c r="M50" i="1"/>
  <c r="M48" i="1"/>
  <c r="N48" i="1" s="1"/>
  <c r="M39" i="1"/>
  <c r="N39" i="1" s="1"/>
  <c r="H24" i="1"/>
  <c r="N77" i="1"/>
  <c r="N72" i="1"/>
  <c r="N68" i="1"/>
  <c r="N46" i="1"/>
  <c r="N74" i="1"/>
  <c r="N67" i="1"/>
  <c r="N66" i="1"/>
  <c r="N64" i="1"/>
  <c r="M56" i="1"/>
  <c r="M63" i="1" l="1"/>
  <c r="M47" i="1"/>
  <c r="N69" i="1"/>
  <c r="M38" i="1"/>
  <c r="L77" i="1"/>
  <c r="L75" i="1"/>
  <c r="L74" i="1"/>
  <c r="L73" i="1"/>
  <c r="L72" i="1"/>
  <c r="L69" i="1"/>
  <c r="L68" i="1"/>
  <c r="L67" i="1"/>
  <c r="L66" i="1"/>
  <c r="L64" i="1"/>
  <c r="L62" i="1"/>
  <c r="L61" i="1"/>
  <c r="L54" i="1"/>
  <c r="L48" i="1"/>
  <c r="L39" i="1"/>
  <c r="K63" i="1"/>
  <c r="I63" i="1"/>
  <c r="K60" i="1"/>
  <c r="I60" i="1"/>
  <c r="K56" i="1"/>
  <c r="I56" i="1"/>
  <c r="K47" i="1"/>
  <c r="I47" i="1"/>
  <c r="K38" i="1"/>
  <c r="K40" i="1"/>
  <c r="I38" i="1"/>
  <c r="I40" i="1"/>
  <c r="H60" i="1"/>
  <c r="C60" i="1"/>
  <c r="C38" i="1"/>
  <c r="E35" i="1"/>
  <c r="H22" i="1"/>
  <c r="H21" i="1"/>
  <c r="H20" i="1"/>
  <c r="H15" i="1"/>
  <c r="H10" i="1"/>
  <c r="H35" i="1" s="1"/>
  <c r="H9" i="1"/>
  <c r="C81" i="1" l="1"/>
  <c r="M81" i="1"/>
  <c r="I35" i="1"/>
  <c r="G81" i="1"/>
  <c r="N50" i="1"/>
  <c r="N42" i="1"/>
  <c r="L57" i="1"/>
  <c r="N59" i="1"/>
  <c r="H38" i="1"/>
  <c r="H81" i="1" s="1"/>
  <c r="I81" i="1"/>
  <c r="N43" i="1"/>
  <c r="K81" i="1"/>
  <c r="L41" i="1"/>
  <c r="N41" i="1"/>
  <c r="L42" i="1"/>
  <c r="N57" i="1"/>
  <c r="D81" i="1"/>
  <c r="L43" i="1"/>
  <c r="L52" i="1" l="1"/>
  <c r="L50" i="1"/>
  <c r="N52" i="1"/>
  <c r="L81" i="1" l="1"/>
</calcChain>
</file>

<file path=xl/sharedStrings.xml><?xml version="1.0" encoding="utf-8"?>
<sst xmlns="http://schemas.openxmlformats.org/spreadsheetml/2006/main" count="513" uniqueCount="120">
  <si>
    <t>Вид приход</t>
  </si>
  <si>
    <t>§§</t>
  </si>
  <si>
    <t>2021г.</t>
  </si>
  <si>
    <t xml:space="preserve">Очаквани-планирани средства за дофинансиране </t>
  </si>
  <si>
    <t xml:space="preserve">Постъпили средства извън бюджета </t>
  </si>
  <si>
    <t>ОУ"Отец Паисий"–с.Мененкьово, общ.Белово</t>
  </si>
  <si>
    <t>Утвърден със Заповед №.........../................г.</t>
  </si>
  <si>
    <t>Утвърден по компоненти</t>
  </si>
  <si>
    <t>-</t>
  </si>
  <si>
    <t>Добавка на ученик за МТБ 35х35,00лв</t>
  </si>
  <si>
    <t>Добавка за хранене на у-ци ПДГ 1-4кл 20бр.х94,00лв</t>
  </si>
  <si>
    <t>10-11</t>
  </si>
  <si>
    <t>Занимания по интереси</t>
  </si>
  <si>
    <t>Норматив интереси -38х30лв/88%</t>
  </si>
  <si>
    <t>Допълнителни компоненти по формула</t>
  </si>
  <si>
    <t>обезщ.за персонал с х-р на възн-ие обезщетение по чл.224, ал.1 и обезщетение при пенсиониране</t>
  </si>
  <si>
    <t>02-08</t>
  </si>
  <si>
    <t>02-09</t>
  </si>
  <si>
    <t>10-14</t>
  </si>
  <si>
    <t>10-16</t>
  </si>
  <si>
    <t>01-01</t>
  </si>
  <si>
    <t>Уязвими групи</t>
  </si>
  <si>
    <t>05-51</t>
  </si>
  <si>
    <t>05-60</t>
  </si>
  <si>
    <t>05-80</t>
  </si>
  <si>
    <t>10-20</t>
  </si>
  <si>
    <t>10-15</t>
  </si>
  <si>
    <t>Очаквани-планирани средства за дофинансиране</t>
  </si>
  <si>
    <t>проект "Подкрепа за успех"</t>
  </si>
  <si>
    <t>проект "Образование за утрешния ден"</t>
  </si>
  <si>
    <t>проект "Равен достъп до училищно образование в условия на кризи"</t>
  </si>
  <si>
    <t>Всичко приходи:</t>
  </si>
  <si>
    <t>Видове разходи:</t>
  </si>
  <si>
    <t>Вид разход</t>
  </si>
  <si>
    <t>Новопостъпили средства през годината</t>
  </si>
  <si>
    <t>31.03.2021г.</t>
  </si>
  <si>
    <t>%</t>
  </si>
  <si>
    <t>30.06.2021г.</t>
  </si>
  <si>
    <t>30.09.2021г.</t>
  </si>
  <si>
    <t>1.Заплати и възнаграждения</t>
  </si>
  <si>
    <t>Заплати и възнаграждения на персонала нает по тр.правоотношения</t>
  </si>
  <si>
    <t>2.Други възнаграждения и плащания на персонала</t>
  </si>
  <si>
    <t>02-00</t>
  </si>
  <si>
    <t>за персонала по извънтрудови правоотношения</t>
  </si>
  <si>
    <t>02-02</t>
  </si>
  <si>
    <t>разходи за СБКО 3% към ФРЗ 01-01</t>
  </si>
  <si>
    <t>02-05</t>
  </si>
  <si>
    <t>суми с х-р на възнаграждения ДМС 24.05; 15.09; 20.12;</t>
  </si>
  <si>
    <t>3.Осигурителни вноски</t>
  </si>
  <si>
    <t>05-00</t>
  </si>
  <si>
    <t>за ДЗПО-2.8%</t>
  </si>
  <si>
    <t>за ЗО-4.8%</t>
  </si>
  <si>
    <t>за УчПФ-4.3%</t>
  </si>
  <si>
    <t>за ДОО-(13.72%/10.92%+ТЗ 0.5%)</t>
  </si>
  <si>
    <t>4.Проекти</t>
  </si>
  <si>
    <t>05-52</t>
  </si>
  <si>
    <t>5.Други</t>
  </si>
  <si>
    <t xml:space="preserve">Норматив интереси </t>
  </si>
  <si>
    <t>6.Издръжка</t>
  </si>
  <si>
    <t>храна 1-4 клас</t>
  </si>
  <si>
    <t>постелен инвентар и пр.облекло /ЛПС/</t>
  </si>
  <si>
    <t>представително работно облекло педагогически персонал 2021г.</t>
  </si>
  <si>
    <t>учебни помагала</t>
  </si>
  <si>
    <t>материали, МТБ</t>
  </si>
  <si>
    <t>вода, горива, енергия</t>
  </si>
  <si>
    <t>р/ди за външни услуги</t>
  </si>
  <si>
    <t>р/ди транспорт -пътни учители 10-20</t>
  </si>
  <si>
    <t>р/ди за квалификация  и преквалификация 1.2% от ФРЗ</t>
  </si>
  <si>
    <t>командировки в страната</t>
  </si>
  <si>
    <t>платени държ.данъци, такси, нак.лихви</t>
  </si>
  <si>
    <t>други р-ди , неквалифицирани в другите параграфи</t>
  </si>
  <si>
    <t>"Спорт в училище"</t>
  </si>
  <si>
    <t>Всичко разходи:</t>
  </si>
  <si>
    <t>10-00</t>
  </si>
  <si>
    <t>10-13</t>
  </si>
  <si>
    <t>10-51</t>
  </si>
  <si>
    <t>19-01</t>
  </si>
  <si>
    <t>10-98</t>
  </si>
  <si>
    <t>......................................</t>
  </si>
  <si>
    <t>Съставил:Илиана Бонжолова</t>
  </si>
  <si>
    <t>...................................</t>
  </si>
  <si>
    <t>/счетоводител/</t>
  </si>
  <si>
    <t xml:space="preserve"> Средства за дофинансиране-второ плащане</t>
  </si>
  <si>
    <t xml:space="preserve"> Средства за дофинансиране-първо плащане</t>
  </si>
  <si>
    <t>НП "Спорт в училище"</t>
  </si>
  <si>
    <t>Възстановени средства за изплащане на допълнително възнаграждение за постигнати резултати от труда на директорите</t>
  </si>
  <si>
    <t>НП "Оптимизация"-обезщ.за персонал с х-р на възн-ие обезщетение по чл.224, ал.1 и обезщетение при пенсиониране</t>
  </si>
  <si>
    <t>Възстановяване % за учебници и уебни тетрадки</t>
  </si>
  <si>
    <t>Текуща издръжка ток, газ, вода</t>
  </si>
  <si>
    <t>Транспортни учители</t>
  </si>
  <si>
    <t>Допълнителни трансфери за осигуряване на ефективни противоепидемични мерки за превенция и ограничаване разпространението  на COVID-19</t>
  </si>
  <si>
    <t>НП "ИКТ 2021"-средства за ел.дневник</t>
  </si>
  <si>
    <t>ДТВ-доп.възнаграждения ДИФ. % от ФРЗ</t>
  </si>
  <si>
    <t>ДТВ за провеждане на тестване на ученици във връзка с превенция разпространение на COVID-19</t>
  </si>
  <si>
    <t>за ДОО-(13.72%/10.92%+ТЗ 0.5%)-върху ДТВ за провеждане на тестване на ученици във връзка с превенция разпространение на COVID-19</t>
  </si>
  <si>
    <t>за УчПФ-4.3%-върху ДТВ за провеждане на тестване на ученици във връзка с превенция разпространение на COVID-19</t>
  </si>
  <si>
    <t>за ЗО-4.8%-върху ДТВ за провеждане на тестване на ученици във връзка с превенция разпространение на COVID-19</t>
  </si>
  <si>
    <t>за ДЗПО-2.8%-върху ДТВ за провеждане на тестване на ученици във връзка с превенция разпространение на COVID-19</t>
  </si>
  <si>
    <t>НП "Рехабилитация на педагогочески специалисти"</t>
  </si>
  <si>
    <t>НП "Рехабилитация на педагогически специалисти"</t>
  </si>
  <si>
    <t xml:space="preserve">             /Директор/</t>
  </si>
  <si>
    <t>материали, закупени във връзка с превенция разпространение на COVID-19</t>
  </si>
  <si>
    <t>2022г.</t>
  </si>
  <si>
    <t>Прех.остатък 2021г.</t>
  </si>
  <si>
    <t>План бюджет 2022г.</t>
  </si>
  <si>
    <t>Дофинансиране за 2022г.</t>
  </si>
  <si>
    <t>2021г.+2022г.</t>
  </si>
  <si>
    <t>Бюджет 2021г.+прех.остатък 2020г.+очаквано дофинансиране 2022г.</t>
  </si>
  <si>
    <t>Преходен остатък 2021г.</t>
  </si>
  <si>
    <t>Получени средства от Община Белово за периода м.01-03/2022г.</t>
  </si>
  <si>
    <t>Бюджет 2022г.+прех.остатък 2021г./без очаквано дофинансиране/</t>
  </si>
  <si>
    <t>31.03.2022г.</t>
  </si>
  <si>
    <t>Бюджет 2022г.</t>
  </si>
  <si>
    <t>10-12</t>
  </si>
  <si>
    <t>медикаменти/бързи антигенни тестове/, закупени във връзка с превенция разпространение на COVID-19</t>
  </si>
  <si>
    <t>52-01</t>
  </si>
  <si>
    <t>Компютри и хардуер -придобиване на ДМА/</t>
  </si>
  <si>
    <t>материали</t>
  </si>
  <si>
    <t>възнаграждения</t>
  </si>
  <si>
    <t>Директор:Бисер Паров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</si>
</sst>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1" fillId="0" borderId="1" xfId="0" applyFont="1" applyBorder="1"/>
    <xf numFmtId="16" fontId="0" fillId="0" borderId="1" xfId="0" quotePrefix="1" applyNumberForma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quotePrefix="1" applyBorder="1" applyAlignment="1">
      <alignment horizontal="center"/>
    </xf>
    <xf numFmtId="0" fontId="0" fillId="0" borderId="1" xfId="0" quotePrefix="1" applyFon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0" borderId="2" xfId="0" applyFont="1" applyFill="1" applyBorder="1"/>
    <xf numFmtId="0" fontId="1" fillId="2" borderId="1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" fontId="1" fillId="2" borderId="1" xfId="0" applyNumberFormat="1" applyFont="1" applyFill="1" applyBorder="1"/>
    <xf numFmtId="4" fontId="0" fillId="0" borderId="0" xfId="0" applyNumberFormat="1"/>
    <xf numFmtId="4" fontId="1" fillId="2" borderId="1" xfId="0" applyNumberFormat="1" applyFont="1" applyFill="1" applyBorder="1" applyAlignment="1">
      <alignment horizontal="right"/>
    </xf>
    <xf numFmtId="0" fontId="0" fillId="3" borderId="1" xfId="0" applyFont="1" applyFill="1" applyBorder="1"/>
    <xf numFmtId="4" fontId="0" fillId="3" borderId="1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4" fontId="0" fillId="3" borderId="1" xfId="0" applyNumberFormat="1" applyFont="1" applyFill="1" applyBorder="1"/>
    <xf numFmtId="1" fontId="0" fillId="3" borderId="1" xfId="0" applyNumberFormat="1" applyFont="1" applyFill="1" applyBorder="1"/>
    <xf numFmtId="0" fontId="0" fillId="3" borderId="0" xfId="0" applyFont="1" applyFill="1"/>
    <xf numFmtId="0" fontId="1" fillId="3" borderId="1" xfId="0" quotePrefix="1" applyFont="1" applyFill="1" applyBorder="1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0" xfId="0" applyFill="1"/>
    <xf numFmtId="4" fontId="0" fillId="3" borderId="0" xfId="0" applyNumberFormat="1" applyFill="1"/>
    <xf numFmtId="4" fontId="0" fillId="3" borderId="1" xfId="0" applyNumberFormat="1" applyFill="1" applyBorder="1" applyAlignment="1">
      <alignment horizontal="right"/>
    </xf>
    <xf numFmtId="0" fontId="1" fillId="3" borderId="1" xfId="0" quotePrefix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right" vertical="center"/>
    </xf>
    <xf numFmtId="4" fontId="0" fillId="3" borderId="1" xfId="0" applyNumberFormat="1" applyFill="1" applyBorder="1" applyAlignment="1">
      <alignment horizontal="right" vertical="center"/>
    </xf>
    <xf numFmtId="4" fontId="0" fillId="3" borderId="1" xfId="0" applyNumberForma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horizontal="right" vertical="center"/>
    </xf>
    <xf numFmtId="2" fontId="0" fillId="3" borderId="0" xfId="0" applyNumberFormat="1" applyFill="1"/>
    <xf numFmtId="0" fontId="0" fillId="3" borderId="1" xfId="0" applyFill="1" applyBorder="1" applyAlignment="1">
      <alignment horizontal="left" vertical="center" wrapText="1"/>
    </xf>
    <xf numFmtId="4" fontId="0" fillId="3" borderId="0" xfId="0" applyNumberFormat="1" applyFont="1" applyFill="1"/>
    <xf numFmtId="2" fontId="0" fillId="3" borderId="1" xfId="0" applyNumberFormat="1" applyFont="1" applyFill="1" applyBorder="1"/>
    <xf numFmtId="16" fontId="1" fillId="3" borderId="1" xfId="0" quotePrefix="1" applyNumberFormat="1" applyFont="1" applyFill="1" applyBorder="1" applyAlignment="1">
      <alignment horizontal="center"/>
    </xf>
    <xf numFmtId="10" fontId="0" fillId="3" borderId="1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0" xfId="0" applyFont="1" applyFill="1"/>
    <xf numFmtId="17" fontId="1" fillId="3" borderId="1" xfId="0" quotePrefix="1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6" fontId="1" fillId="3" borderId="1" xfId="0" quotePrefix="1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0"/>
  <sheetViews>
    <sheetView tabSelected="1" view="pageBreakPreview" topLeftCell="B57" zoomScaleNormal="100" zoomScaleSheetLayoutView="100" workbookViewId="0">
      <selection activeCell="AE44" sqref="AE44"/>
    </sheetView>
  </sheetViews>
  <sheetFormatPr defaultRowHeight="15" x14ac:dyDescent="0.25"/>
  <cols>
    <col min="1" max="1" width="75.5703125" customWidth="1"/>
    <col min="2" max="2" width="14" bestFit="1" customWidth="1"/>
    <col min="3" max="3" width="12.85546875" customWidth="1"/>
    <col min="4" max="4" width="12.42578125" customWidth="1"/>
    <col min="5" max="5" width="16.5703125" customWidth="1"/>
    <col min="6" max="6" width="12" customWidth="1"/>
    <col min="7" max="7" width="13.140625" customWidth="1"/>
    <col min="8" max="8" width="12.85546875" customWidth="1"/>
    <col min="9" max="9" width="12.5703125" hidden="1" customWidth="1"/>
    <col min="10" max="10" width="9.140625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9.5703125" hidden="1" customWidth="1"/>
    <col min="15" max="15" width="14" customWidth="1"/>
    <col min="16" max="16" width="7.5703125" hidden="1" customWidth="1"/>
    <col min="17" max="17" width="9.7109375" bestFit="1" customWidth="1"/>
    <col min="18" max="18" width="10.140625" bestFit="1" customWidth="1"/>
  </cols>
  <sheetData>
    <row r="1" spans="1:8" x14ac:dyDescent="0.25">
      <c r="D1" s="76" t="s">
        <v>6</v>
      </c>
      <c r="E1" s="76"/>
      <c r="F1" s="76"/>
      <c r="G1" s="76"/>
      <c r="H1" s="76"/>
    </row>
    <row r="3" spans="1:8" x14ac:dyDescent="0.25">
      <c r="A3" s="75" t="s">
        <v>112</v>
      </c>
      <c r="B3" s="75"/>
      <c r="C3" s="75"/>
      <c r="D3" s="75"/>
      <c r="E3" s="75"/>
      <c r="F3" s="75"/>
      <c r="G3" s="75"/>
      <c r="H3" s="75"/>
    </row>
    <row r="4" spans="1:8" x14ac:dyDescent="0.25">
      <c r="A4" s="75" t="s">
        <v>5</v>
      </c>
      <c r="B4" s="75"/>
      <c r="C4" s="75"/>
      <c r="D4" s="75"/>
      <c r="E4" s="75"/>
      <c r="F4" s="75"/>
      <c r="G4" s="75"/>
      <c r="H4" s="75"/>
    </row>
    <row r="5" spans="1:8" x14ac:dyDescent="0.25">
      <c r="A5" s="5"/>
      <c r="B5" s="5"/>
      <c r="C5" s="5"/>
      <c r="D5" s="5"/>
      <c r="E5" s="5"/>
    </row>
    <row r="7" spans="1:8" x14ac:dyDescent="0.25">
      <c r="C7" s="2" t="s">
        <v>2</v>
      </c>
      <c r="D7" s="2" t="s">
        <v>102</v>
      </c>
      <c r="G7" s="2" t="s">
        <v>102</v>
      </c>
      <c r="H7" s="2" t="s">
        <v>106</v>
      </c>
    </row>
    <row r="8" spans="1:8" ht="105" x14ac:dyDescent="0.25">
      <c r="A8" s="3" t="s">
        <v>0</v>
      </c>
      <c r="B8" s="4" t="s">
        <v>1</v>
      </c>
      <c r="C8" s="4" t="s">
        <v>103</v>
      </c>
      <c r="D8" s="4" t="s">
        <v>104</v>
      </c>
      <c r="E8" s="4" t="s">
        <v>3</v>
      </c>
      <c r="F8" s="4" t="s">
        <v>105</v>
      </c>
      <c r="G8" s="4" t="s">
        <v>4</v>
      </c>
      <c r="H8" s="4" t="s">
        <v>107</v>
      </c>
    </row>
    <row r="9" spans="1:8" x14ac:dyDescent="0.25">
      <c r="A9" s="11" t="s">
        <v>7</v>
      </c>
      <c r="B9" s="7" t="s">
        <v>8</v>
      </c>
      <c r="C9" s="7" t="s">
        <v>8</v>
      </c>
      <c r="D9" s="8" t="s">
        <v>8</v>
      </c>
      <c r="E9" s="8" t="s">
        <v>8</v>
      </c>
      <c r="F9" s="8" t="s">
        <v>8</v>
      </c>
      <c r="G9" s="8" t="s">
        <v>8</v>
      </c>
      <c r="H9" s="10" t="str">
        <f>D9</f>
        <v>-</v>
      </c>
    </row>
    <row r="10" spans="1:8" x14ac:dyDescent="0.25">
      <c r="A10" s="11" t="s">
        <v>108</v>
      </c>
      <c r="B10" s="8" t="s">
        <v>8</v>
      </c>
      <c r="C10" s="10">
        <f>9989.91+1.31+973.9+235.2</f>
        <v>11200.32</v>
      </c>
      <c r="D10" s="8" t="s">
        <v>8</v>
      </c>
      <c r="E10" s="8" t="s">
        <v>8</v>
      </c>
      <c r="F10" s="8" t="s">
        <v>8</v>
      </c>
      <c r="G10" s="8" t="s">
        <v>8</v>
      </c>
      <c r="H10" s="6">
        <f>C10</f>
        <v>11200.32</v>
      </c>
    </row>
    <row r="11" spans="1:8" x14ac:dyDescent="0.25">
      <c r="A11" s="11" t="s">
        <v>9</v>
      </c>
      <c r="B11" s="8" t="s">
        <v>8</v>
      </c>
      <c r="C11" s="7" t="s">
        <v>8</v>
      </c>
      <c r="D11" s="8" t="s">
        <v>8</v>
      </c>
      <c r="E11" s="8" t="s">
        <v>8</v>
      </c>
      <c r="F11" s="8" t="s">
        <v>8</v>
      </c>
      <c r="G11" s="8" t="s">
        <v>8</v>
      </c>
      <c r="H11" s="10" t="str">
        <f>D11</f>
        <v>-</v>
      </c>
    </row>
    <row r="12" spans="1:8" x14ac:dyDescent="0.25">
      <c r="A12" s="11" t="s">
        <v>10</v>
      </c>
      <c r="B12" s="12" t="s">
        <v>11</v>
      </c>
      <c r="C12" s="6">
        <v>624.03</v>
      </c>
      <c r="D12" s="8" t="s">
        <v>8</v>
      </c>
      <c r="E12" s="8" t="s">
        <v>8</v>
      </c>
      <c r="F12" s="8" t="s">
        <v>8</v>
      </c>
      <c r="G12" s="8" t="s">
        <v>8</v>
      </c>
      <c r="H12" s="10">
        <f>C12</f>
        <v>624.03</v>
      </c>
    </row>
    <row r="13" spans="1:8" x14ac:dyDescent="0.25">
      <c r="A13" s="11" t="s">
        <v>12</v>
      </c>
      <c r="B13" s="8" t="s">
        <v>8</v>
      </c>
      <c r="C13" s="10">
        <v>2469.16</v>
      </c>
      <c r="D13" s="8" t="s">
        <v>8</v>
      </c>
      <c r="E13" s="8" t="s">
        <v>8</v>
      </c>
      <c r="F13" s="8" t="s">
        <v>8</v>
      </c>
      <c r="G13" s="8" t="s">
        <v>8</v>
      </c>
      <c r="H13" s="10">
        <f>C13</f>
        <v>2469.16</v>
      </c>
    </row>
    <row r="14" spans="1:8" x14ac:dyDescent="0.25">
      <c r="A14" s="11" t="s">
        <v>13</v>
      </c>
      <c r="B14" s="8" t="s">
        <v>8</v>
      </c>
      <c r="C14" s="10">
        <v>1127.07</v>
      </c>
      <c r="D14" s="8" t="s">
        <v>8</v>
      </c>
      <c r="E14" s="8" t="s">
        <v>8</v>
      </c>
      <c r="F14" s="8" t="s">
        <v>8</v>
      </c>
      <c r="G14" s="8" t="s">
        <v>8</v>
      </c>
      <c r="H14" s="10">
        <f>C14</f>
        <v>1127.07</v>
      </c>
    </row>
    <row r="15" spans="1:8" x14ac:dyDescent="0.25">
      <c r="A15" s="11" t="s">
        <v>14</v>
      </c>
      <c r="B15" s="8" t="s">
        <v>8</v>
      </c>
      <c r="C15" s="7" t="s">
        <v>8</v>
      </c>
      <c r="D15" s="8" t="s">
        <v>8</v>
      </c>
      <c r="E15" s="8" t="s">
        <v>8</v>
      </c>
      <c r="F15" s="8" t="s">
        <v>8</v>
      </c>
      <c r="G15" s="8" t="s">
        <v>8</v>
      </c>
      <c r="H15" s="10" t="str">
        <f>D15</f>
        <v>-</v>
      </c>
    </row>
    <row r="16" spans="1:8" ht="30" x14ac:dyDescent="0.25">
      <c r="A16" s="13" t="s">
        <v>86</v>
      </c>
      <c r="B16" s="15" t="s">
        <v>16</v>
      </c>
      <c r="C16" s="7" t="s">
        <v>8</v>
      </c>
      <c r="D16" s="8" t="s">
        <v>8</v>
      </c>
      <c r="E16" s="8" t="s">
        <v>8</v>
      </c>
      <c r="F16" s="8" t="s">
        <v>8</v>
      </c>
      <c r="G16" s="8" t="s">
        <v>8</v>
      </c>
      <c r="H16" s="10" t="str">
        <f>G16</f>
        <v>-</v>
      </c>
    </row>
    <row r="17" spans="1:16" ht="30" x14ac:dyDescent="0.25">
      <c r="A17" s="45" t="s">
        <v>85</v>
      </c>
      <c r="B17" s="46" t="s">
        <v>17</v>
      </c>
      <c r="C17" s="7" t="s">
        <v>8</v>
      </c>
      <c r="D17" s="8" t="s">
        <v>8</v>
      </c>
      <c r="E17" s="8" t="s">
        <v>8</v>
      </c>
      <c r="F17" s="8" t="s">
        <v>8</v>
      </c>
      <c r="G17" s="8" t="s">
        <v>8</v>
      </c>
      <c r="H17" s="10" t="str">
        <f>G17</f>
        <v>-</v>
      </c>
    </row>
    <row r="18" spans="1:16" x14ac:dyDescent="0.25">
      <c r="A18" s="11" t="s">
        <v>87</v>
      </c>
      <c r="B18" s="16" t="s">
        <v>18</v>
      </c>
      <c r="C18" s="6">
        <v>628.09</v>
      </c>
      <c r="D18" s="8" t="s">
        <v>8</v>
      </c>
      <c r="E18" s="8" t="s">
        <v>8</v>
      </c>
      <c r="F18" s="8" t="s">
        <v>8</v>
      </c>
      <c r="G18" s="8" t="s">
        <v>8</v>
      </c>
      <c r="H18" s="10">
        <f>C18</f>
        <v>628.09</v>
      </c>
    </row>
    <row r="19" spans="1:16" x14ac:dyDescent="0.25">
      <c r="A19" s="11" t="s">
        <v>88</v>
      </c>
      <c r="B19" s="14" t="s">
        <v>19</v>
      </c>
      <c r="C19" s="10">
        <v>34.92</v>
      </c>
      <c r="D19" s="8" t="s">
        <v>8</v>
      </c>
      <c r="E19" s="8" t="s">
        <v>8</v>
      </c>
      <c r="F19" s="8" t="s">
        <v>8</v>
      </c>
      <c r="G19" s="8" t="s">
        <v>8</v>
      </c>
      <c r="H19" s="10">
        <f>C19</f>
        <v>34.92</v>
      </c>
    </row>
    <row r="20" spans="1:16" x14ac:dyDescent="0.25">
      <c r="A20" s="11" t="s">
        <v>21</v>
      </c>
      <c r="B20" s="14" t="s">
        <v>20</v>
      </c>
      <c r="C20" s="7" t="s">
        <v>8</v>
      </c>
      <c r="D20" s="8" t="s">
        <v>8</v>
      </c>
      <c r="E20" s="8" t="s">
        <v>8</v>
      </c>
      <c r="F20" s="8" t="s">
        <v>8</v>
      </c>
      <c r="G20" s="8" t="s">
        <v>8</v>
      </c>
      <c r="H20" s="10" t="str">
        <f>G20</f>
        <v>-</v>
      </c>
    </row>
    <row r="21" spans="1:16" x14ac:dyDescent="0.25">
      <c r="A21" s="11" t="s">
        <v>21</v>
      </c>
      <c r="B21" s="14" t="s">
        <v>22</v>
      </c>
      <c r="C21" s="7" t="s">
        <v>8</v>
      </c>
      <c r="D21" s="8" t="s">
        <v>8</v>
      </c>
      <c r="E21" s="8" t="s">
        <v>8</v>
      </c>
      <c r="F21" s="8" t="s">
        <v>8</v>
      </c>
      <c r="G21" s="8" t="s">
        <v>8</v>
      </c>
      <c r="H21" s="10" t="str">
        <f>G21</f>
        <v>-</v>
      </c>
    </row>
    <row r="22" spans="1:16" x14ac:dyDescent="0.25">
      <c r="A22" s="11" t="s">
        <v>21</v>
      </c>
      <c r="B22" s="14" t="s">
        <v>23</v>
      </c>
      <c r="C22" s="7" t="s">
        <v>8</v>
      </c>
      <c r="D22" s="8" t="s">
        <v>8</v>
      </c>
      <c r="E22" s="8" t="s">
        <v>8</v>
      </c>
      <c r="F22" s="8" t="s">
        <v>8</v>
      </c>
      <c r="G22" s="8" t="s">
        <v>8</v>
      </c>
      <c r="H22" s="10" t="str">
        <f>G22</f>
        <v>-</v>
      </c>
    </row>
    <row r="23" spans="1:16" x14ac:dyDescent="0.25">
      <c r="A23" s="11" t="s">
        <v>89</v>
      </c>
      <c r="B23" s="14" t="s">
        <v>25</v>
      </c>
      <c r="C23" s="6">
        <f>1609.48</f>
        <v>1609.48</v>
      </c>
      <c r="D23" s="8" t="s">
        <v>8</v>
      </c>
      <c r="E23" s="8" t="s">
        <v>8</v>
      </c>
      <c r="F23" s="8" t="s">
        <v>8</v>
      </c>
      <c r="G23" s="8" t="s">
        <v>8</v>
      </c>
      <c r="H23" s="10">
        <f>C23</f>
        <v>1609.48</v>
      </c>
    </row>
    <row r="24" spans="1:16" x14ac:dyDescent="0.25">
      <c r="A24" s="11" t="s">
        <v>84</v>
      </c>
      <c r="B24" s="16" t="s">
        <v>26</v>
      </c>
      <c r="C24" s="7" t="s">
        <v>8</v>
      </c>
      <c r="D24" s="8" t="s">
        <v>8</v>
      </c>
      <c r="E24" s="8" t="s">
        <v>8</v>
      </c>
      <c r="F24" s="8" t="s">
        <v>8</v>
      </c>
      <c r="G24" s="8" t="s">
        <v>8</v>
      </c>
      <c r="H24" s="9" t="str">
        <f>G24</f>
        <v>-</v>
      </c>
    </row>
    <row r="25" spans="1:16" x14ac:dyDescent="0.25">
      <c r="A25" s="11" t="s">
        <v>99</v>
      </c>
      <c r="B25" s="16" t="s">
        <v>25</v>
      </c>
      <c r="C25" s="10">
        <v>100</v>
      </c>
      <c r="D25" s="8" t="s">
        <v>8</v>
      </c>
      <c r="E25" s="8" t="s">
        <v>8</v>
      </c>
      <c r="F25" s="8" t="s">
        <v>8</v>
      </c>
      <c r="G25" s="8" t="s">
        <v>8</v>
      </c>
      <c r="H25" s="9">
        <f>C25</f>
        <v>100</v>
      </c>
    </row>
    <row r="26" spans="1:16" x14ac:dyDescent="0.25">
      <c r="A26" s="11" t="s">
        <v>91</v>
      </c>
      <c r="B26" s="16" t="s">
        <v>25</v>
      </c>
      <c r="C26" s="7" t="s">
        <v>8</v>
      </c>
      <c r="D26" s="8" t="s">
        <v>8</v>
      </c>
      <c r="E26" s="8"/>
      <c r="F26" s="8"/>
      <c r="G26" s="8" t="s">
        <v>8</v>
      </c>
      <c r="H26" s="9" t="str">
        <f>G26</f>
        <v>-</v>
      </c>
    </row>
    <row r="27" spans="1:16" ht="30" x14ac:dyDescent="0.25">
      <c r="A27" s="44" t="s">
        <v>90</v>
      </c>
      <c r="B27" s="8" t="s">
        <v>8</v>
      </c>
      <c r="C27" s="7" t="s">
        <v>8</v>
      </c>
      <c r="D27" s="8" t="s">
        <v>8</v>
      </c>
      <c r="E27" s="8" t="s">
        <v>8</v>
      </c>
      <c r="F27" s="8" t="s">
        <v>8</v>
      </c>
      <c r="G27" s="8" t="s">
        <v>8</v>
      </c>
      <c r="H27" s="9" t="str">
        <f>G27</f>
        <v>-</v>
      </c>
    </row>
    <row r="28" spans="1:16" x14ac:dyDescent="0.25">
      <c r="A28" s="11" t="s">
        <v>27</v>
      </c>
      <c r="B28" s="8" t="s">
        <v>8</v>
      </c>
      <c r="C28" s="7" t="s">
        <v>8</v>
      </c>
      <c r="D28" s="8" t="s">
        <v>8</v>
      </c>
      <c r="E28" s="6"/>
      <c r="F28" s="8" t="s">
        <v>8</v>
      </c>
      <c r="G28" s="8" t="s">
        <v>8</v>
      </c>
      <c r="H28" s="8" t="s">
        <v>8</v>
      </c>
    </row>
    <row r="29" spans="1:16" x14ac:dyDescent="0.25">
      <c r="A29" s="11" t="s">
        <v>83</v>
      </c>
      <c r="B29" s="8" t="s">
        <v>8</v>
      </c>
      <c r="C29" s="7" t="s">
        <v>8</v>
      </c>
      <c r="D29" s="8" t="s">
        <v>8</v>
      </c>
      <c r="E29" s="8" t="s">
        <v>8</v>
      </c>
      <c r="F29" s="6"/>
      <c r="G29" s="8" t="s">
        <v>8</v>
      </c>
      <c r="H29" s="8" t="s">
        <v>8</v>
      </c>
    </row>
    <row r="30" spans="1:16" x14ac:dyDescent="0.25">
      <c r="A30" s="11" t="s">
        <v>82</v>
      </c>
      <c r="B30" s="8" t="s">
        <v>8</v>
      </c>
      <c r="C30" s="10">
        <f>895.7+12896.68</f>
        <v>13792.380000000001</v>
      </c>
      <c r="D30" s="8" t="s">
        <v>8</v>
      </c>
      <c r="E30" s="8" t="s">
        <v>8</v>
      </c>
      <c r="F30" s="6"/>
      <c r="G30" s="8" t="s">
        <v>8</v>
      </c>
      <c r="H30" s="6">
        <f>C30</f>
        <v>13792.380000000001</v>
      </c>
    </row>
    <row r="31" spans="1:16" x14ac:dyDescent="0.25">
      <c r="A31" s="11" t="s">
        <v>28</v>
      </c>
      <c r="B31" s="8" t="s">
        <v>8</v>
      </c>
      <c r="C31" s="10">
        <v>7115.3</v>
      </c>
      <c r="D31" s="8" t="s">
        <v>8</v>
      </c>
      <c r="E31" s="8" t="s">
        <v>8</v>
      </c>
      <c r="F31" s="8" t="s">
        <v>8</v>
      </c>
      <c r="G31" s="8" t="s">
        <v>8</v>
      </c>
      <c r="H31" s="6">
        <f>C31</f>
        <v>7115.3</v>
      </c>
    </row>
    <row r="32" spans="1:16" x14ac:dyDescent="0.25">
      <c r="A32" s="11" t="s">
        <v>29</v>
      </c>
      <c r="B32" s="8" t="s">
        <v>8</v>
      </c>
      <c r="C32" s="6">
        <v>8.25</v>
      </c>
      <c r="D32" s="8" t="s">
        <v>8</v>
      </c>
      <c r="E32" s="8" t="s">
        <v>8</v>
      </c>
      <c r="F32" s="8" t="s">
        <v>8</v>
      </c>
      <c r="G32" s="8" t="s">
        <v>8</v>
      </c>
      <c r="H32" s="6">
        <f>C32</f>
        <v>8.25</v>
      </c>
      <c r="O32" s="25"/>
      <c r="P32" s="25"/>
    </row>
    <row r="33" spans="1:18" x14ac:dyDescent="0.25">
      <c r="A33" s="11" t="s">
        <v>30</v>
      </c>
      <c r="B33" s="8" t="s">
        <v>8</v>
      </c>
      <c r="C33" s="10">
        <v>59.64</v>
      </c>
      <c r="D33" s="8" t="s">
        <v>8</v>
      </c>
      <c r="E33" s="8" t="s">
        <v>8</v>
      </c>
      <c r="F33" s="8" t="s">
        <v>8</v>
      </c>
      <c r="G33" s="8" t="s">
        <v>8</v>
      </c>
      <c r="H33" s="9">
        <f>C33</f>
        <v>59.64</v>
      </c>
      <c r="M33" s="25"/>
      <c r="O33" s="25"/>
      <c r="P33" s="25"/>
    </row>
    <row r="34" spans="1:18" x14ac:dyDescent="0.25">
      <c r="A34" s="11" t="s">
        <v>109</v>
      </c>
      <c r="B34" s="8" t="s">
        <v>8</v>
      </c>
      <c r="C34" s="8" t="s">
        <v>8</v>
      </c>
      <c r="D34" s="10">
        <v>71961</v>
      </c>
      <c r="E34" s="8" t="s">
        <v>8</v>
      </c>
      <c r="F34" s="8" t="s">
        <v>8</v>
      </c>
      <c r="G34" s="8" t="s">
        <v>8</v>
      </c>
      <c r="H34" s="10">
        <f>D34</f>
        <v>71961</v>
      </c>
      <c r="M34" s="25"/>
      <c r="O34" s="25"/>
      <c r="P34" s="25"/>
    </row>
    <row r="35" spans="1:18" x14ac:dyDescent="0.25">
      <c r="A35" s="18" t="s">
        <v>31</v>
      </c>
      <c r="B35" s="17"/>
      <c r="C35" s="19">
        <f>C10+C12+C13+C14+C18+C19+C23+C25+C30+C31+C32+C33</f>
        <v>38768.639999999999</v>
      </c>
      <c r="D35" s="19">
        <f>D34</f>
        <v>71961</v>
      </c>
      <c r="E35" s="19">
        <f>E28</f>
        <v>0</v>
      </c>
      <c r="F35" s="19">
        <f>F29+F30</f>
        <v>0</v>
      </c>
      <c r="G35" s="19">
        <f>SUM(G9:G34)</f>
        <v>0</v>
      </c>
      <c r="H35" s="19">
        <f>H10+H12+H13++H18+H19+H23+H25+H30+H31+H32+H33+H34</f>
        <v>109602.57</v>
      </c>
      <c r="I35" s="25">
        <f>C35+D35+F35+G35</f>
        <v>110729.64</v>
      </c>
      <c r="M35" s="25"/>
      <c r="O35" s="25"/>
      <c r="P35" s="25"/>
    </row>
    <row r="36" spans="1:18" x14ac:dyDescent="0.25">
      <c r="A36" s="20" t="s">
        <v>32</v>
      </c>
    </row>
    <row r="37" spans="1:18" ht="105" x14ac:dyDescent="0.25">
      <c r="A37" s="3" t="s">
        <v>33</v>
      </c>
      <c r="B37" s="3" t="s">
        <v>1</v>
      </c>
      <c r="C37" s="4" t="s">
        <v>103</v>
      </c>
      <c r="D37" s="4" t="s">
        <v>104</v>
      </c>
      <c r="E37" s="4" t="s">
        <v>3</v>
      </c>
      <c r="F37" s="4" t="s">
        <v>105</v>
      </c>
      <c r="G37" s="4" t="s">
        <v>34</v>
      </c>
      <c r="H37" s="4" t="s">
        <v>110</v>
      </c>
      <c r="I37" s="4" t="s">
        <v>35</v>
      </c>
      <c r="J37" s="4" t="s">
        <v>36</v>
      </c>
      <c r="K37" s="4" t="s">
        <v>37</v>
      </c>
      <c r="L37" s="4" t="s">
        <v>36</v>
      </c>
      <c r="M37" s="4" t="s">
        <v>38</v>
      </c>
      <c r="N37" s="4" t="s">
        <v>36</v>
      </c>
      <c r="O37" s="4" t="s">
        <v>111</v>
      </c>
      <c r="P37" s="4" t="s">
        <v>36</v>
      </c>
    </row>
    <row r="38" spans="1:18" x14ac:dyDescent="0.25">
      <c r="A38" s="18" t="s">
        <v>39</v>
      </c>
      <c r="B38" s="17"/>
      <c r="C38" s="19">
        <f>C39</f>
        <v>9989.91</v>
      </c>
      <c r="D38" s="19">
        <v>0</v>
      </c>
      <c r="E38" s="19">
        <v>0</v>
      </c>
      <c r="F38" s="68">
        <v>0</v>
      </c>
      <c r="G38" s="19">
        <v>0</v>
      </c>
      <c r="H38" s="19">
        <f>C38+D38+G38</f>
        <v>9989.91</v>
      </c>
      <c r="I38" s="19">
        <f>I39</f>
        <v>42879.25</v>
      </c>
      <c r="J38" s="18"/>
      <c r="K38" s="19">
        <f>K39</f>
        <v>86836.22</v>
      </c>
      <c r="L38" s="18"/>
      <c r="M38" s="19">
        <f>M39</f>
        <v>123196.84</v>
      </c>
      <c r="N38" s="18"/>
      <c r="O38" s="19">
        <f>O39</f>
        <v>39657.300000000003</v>
      </c>
      <c r="P38" s="19"/>
    </row>
    <row r="39" spans="1:18" s="40" customFormat="1" x14ac:dyDescent="0.25">
      <c r="A39" s="37" t="s">
        <v>40</v>
      </c>
      <c r="B39" s="33" t="s">
        <v>20</v>
      </c>
      <c r="C39" s="36">
        <v>9989.91</v>
      </c>
      <c r="D39" s="38" t="s">
        <v>8</v>
      </c>
      <c r="E39" s="38" t="s">
        <v>8</v>
      </c>
      <c r="F39" s="38" t="s">
        <v>8</v>
      </c>
      <c r="G39" s="38" t="s">
        <v>8</v>
      </c>
      <c r="H39" s="36">
        <f>C39</f>
        <v>9989.91</v>
      </c>
      <c r="I39" s="36">
        <v>42879.25</v>
      </c>
      <c r="J39" s="39">
        <v>23</v>
      </c>
      <c r="K39" s="36">
        <v>86836.22</v>
      </c>
      <c r="L39" s="39">
        <f>K39/H39*100</f>
        <v>869.2392624157776</v>
      </c>
      <c r="M39" s="36">
        <f>123476.84-280</f>
        <v>123196.84</v>
      </c>
      <c r="N39" s="39">
        <f>M39/H39*100</f>
        <v>1233.2127116260306</v>
      </c>
      <c r="O39" s="36">
        <f>40269.3-612</f>
        <v>39657.300000000003</v>
      </c>
      <c r="P39" s="36"/>
    </row>
    <row r="40" spans="1:18" ht="18" customHeight="1" x14ac:dyDescent="0.25">
      <c r="A40" s="18" t="s">
        <v>41</v>
      </c>
      <c r="B40" s="21" t="s">
        <v>42</v>
      </c>
      <c r="C40" s="23">
        <f>C46</f>
        <v>1.31</v>
      </c>
      <c r="D40" s="19">
        <v>0</v>
      </c>
      <c r="E40" s="68">
        <v>0</v>
      </c>
      <c r="F40" s="68">
        <v>0</v>
      </c>
      <c r="G40" s="26">
        <v>0</v>
      </c>
      <c r="H40" s="19">
        <f>H46</f>
        <v>1.31</v>
      </c>
      <c r="I40" s="19">
        <f>I41+I42</f>
        <v>1523.38</v>
      </c>
      <c r="J40" s="18"/>
      <c r="K40" s="19">
        <f>K41+K42+K43+K46</f>
        <v>7581.73</v>
      </c>
      <c r="L40" s="18"/>
      <c r="M40" s="19">
        <f>M41+M43+M46+M42</f>
        <v>29483.010000000002</v>
      </c>
      <c r="N40" s="18"/>
      <c r="O40" s="19">
        <f>O41+O42+O45</f>
        <v>3343.26</v>
      </c>
      <c r="P40" s="19"/>
    </row>
    <row r="41" spans="1:18" s="40" customFormat="1" x14ac:dyDescent="0.25">
      <c r="A41" s="37" t="s">
        <v>43</v>
      </c>
      <c r="B41" s="33" t="s">
        <v>44</v>
      </c>
      <c r="C41" s="38" t="s">
        <v>8</v>
      </c>
      <c r="D41" s="38" t="s">
        <v>8</v>
      </c>
      <c r="E41" s="38" t="s">
        <v>8</v>
      </c>
      <c r="F41" s="38" t="s">
        <v>8</v>
      </c>
      <c r="G41" s="38" t="s">
        <v>8</v>
      </c>
      <c r="H41" s="38" t="s">
        <v>8</v>
      </c>
      <c r="I41" s="37">
        <v>750</v>
      </c>
      <c r="J41" s="37">
        <v>25</v>
      </c>
      <c r="K41" s="36">
        <v>1500</v>
      </c>
      <c r="L41" s="37" t="e">
        <f>K41/H41*100</f>
        <v>#VALUE!</v>
      </c>
      <c r="M41" s="36">
        <v>2250</v>
      </c>
      <c r="N41" s="37" t="e">
        <f>M41/H41*100</f>
        <v>#VALUE!</v>
      </c>
      <c r="O41" s="36">
        <v>1991.06</v>
      </c>
      <c r="P41" s="36"/>
    </row>
    <row r="42" spans="1:18" s="40" customFormat="1" x14ac:dyDescent="0.25">
      <c r="A42" s="37" t="s">
        <v>45</v>
      </c>
      <c r="B42" s="33" t="s">
        <v>46</v>
      </c>
      <c r="C42" s="38" t="s">
        <v>8</v>
      </c>
      <c r="D42" s="38" t="s">
        <v>8</v>
      </c>
      <c r="E42" s="38" t="s">
        <v>8</v>
      </c>
      <c r="F42" s="38" t="s">
        <v>8</v>
      </c>
      <c r="G42" s="38" t="s">
        <v>8</v>
      </c>
      <c r="H42" s="38" t="s">
        <v>8</v>
      </c>
      <c r="I42" s="37">
        <v>773.38</v>
      </c>
      <c r="J42" s="37">
        <v>19</v>
      </c>
      <c r="K42" s="36">
        <v>1512.15</v>
      </c>
      <c r="L42" s="39" t="e">
        <f>K42/H42*100</f>
        <v>#VALUE!</v>
      </c>
      <c r="M42" s="36">
        <v>1901.61</v>
      </c>
      <c r="N42" s="39" t="e">
        <f>M42/H42*100</f>
        <v>#VALUE!</v>
      </c>
      <c r="O42" s="36">
        <v>672.2</v>
      </c>
      <c r="P42" s="36"/>
      <c r="Q42" s="41"/>
    </row>
    <row r="43" spans="1:18" s="40" customFormat="1" x14ac:dyDescent="0.25">
      <c r="A43" s="37" t="s">
        <v>47</v>
      </c>
      <c r="B43" s="33" t="s">
        <v>17</v>
      </c>
      <c r="C43" s="38" t="s">
        <v>8</v>
      </c>
      <c r="D43" s="38" t="s">
        <v>8</v>
      </c>
      <c r="E43" s="38" t="s">
        <v>8</v>
      </c>
      <c r="F43" s="38" t="s">
        <v>8</v>
      </c>
      <c r="G43" s="38" t="s">
        <v>8</v>
      </c>
      <c r="H43" s="38" t="s">
        <v>8</v>
      </c>
      <c r="I43" s="38" t="s">
        <v>8</v>
      </c>
      <c r="J43" s="38" t="s">
        <v>8</v>
      </c>
      <c r="K43" s="42">
        <v>1355</v>
      </c>
      <c r="L43" s="39" t="e">
        <f>K43/H43*100</f>
        <v>#VALUE!</v>
      </c>
      <c r="M43" s="36">
        <v>1355</v>
      </c>
      <c r="N43" s="37" t="e">
        <f>M43/H43*100</f>
        <v>#VALUE!</v>
      </c>
      <c r="O43" s="38" t="s">
        <v>8</v>
      </c>
      <c r="P43" s="36"/>
    </row>
    <row r="44" spans="1:18" s="40" customFormat="1" x14ac:dyDescent="0.25">
      <c r="A44" s="37" t="s">
        <v>92</v>
      </c>
      <c r="B44" s="33" t="s">
        <v>17</v>
      </c>
      <c r="C44" s="38" t="s">
        <v>8</v>
      </c>
      <c r="D44" s="38" t="s">
        <v>8</v>
      </c>
      <c r="E44" s="38" t="s">
        <v>8</v>
      </c>
      <c r="F44" s="38" t="s">
        <v>8</v>
      </c>
      <c r="G44" s="38" t="s">
        <v>8</v>
      </c>
      <c r="H44" s="38" t="s">
        <v>8</v>
      </c>
      <c r="I44" s="38" t="s">
        <v>8</v>
      </c>
      <c r="J44" s="38" t="s">
        <v>8</v>
      </c>
      <c r="K44" s="38" t="s">
        <v>8</v>
      </c>
      <c r="L44" s="38" t="s">
        <v>8</v>
      </c>
      <c r="M44" s="38" t="s">
        <v>8</v>
      </c>
      <c r="N44" s="38" t="s">
        <v>8</v>
      </c>
      <c r="O44" s="38" t="s">
        <v>8</v>
      </c>
      <c r="P44" s="42"/>
      <c r="R44" s="41"/>
    </row>
    <row r="45" spans="1:18" s="40" customFormat="1" ht="32.25" customHeight="1" x14ac:dyDescent="0.25">
      <c r="A45" s="47" t="s">
        <v>93</v>
      </c>
      <c r="B45" s="43" t="s">
        <v>17</v>
      </c>
      <c r="C45" s="38" t="s">
        <v>8</v>
      </c>
      <c r="D45" s="38" t="s">
        <v>8</v>
      </c>
      <c r="E45" s="38" t="s">
        <v>8</v>
      </c>
      <c r="F45" s="38" t="s">
        <v>8</v>
      </c>
      <c r="G45" s="38" t="s">
        <v>8</v>
      </c>
      <c r="H45" s="38" t="s">
        <v>8</v>
      </c>
      <c r="I45" s="38"/>
      <c r="J45" s="38"/>
      <c r="K45" s="38"/>
      <c r="L45" s="38"/>
      <c r="M45" s="38"/>
      <c r="N45" s="38"/>
      <c r="O45" s="50">
        <v>680</v>
      </c>
      <c r="P45" s="42"/>
      <c r="R45" s="41"/>
    </row>
    <row r="46" spans="1:18" s="40" customFormat="1" ht="30" x14ac:dyDescent="0.25">
      <c r="A46" s="48" t="s">
        <v>15</v>
      </c>
      <c r="B46" s="43" t="s">
        <v>16</v>
      </c>
      <c r="C46" s="49">
        <v>1.31</v>
      </c>
      <c r="D46" s="49" t="s">
        <v>8</v>
      </c>
      <c r="E46" s="49" t="s">
        <v>8</v>
      </c>
      <c r="F46" s="49" t="s">
        <v>8</v>
      </c>
      <c r="G46" s="50"/>
      <c r="H46" s="50">
        <f>C46</f>
        <v>1.31</v>
      </c>
      <c r="I46" s="49" t="s">
        <v>8</v>
      </c>
      <c r="J46" s="49" t="s">
        <v>8</v>
      </c>
      <c r="K46" s="51">
        <v>3214.58</v>
      </c>
      <c r="L46" s="49" t="s">
        <v>8</v>
      </c>
      <c r="M46" s="50">
        <v>23976.400000000001</v>
      </c>
      <c r="N46" s="52" t="e">
        <f>M46/G46*100</f>
        <v>#DIV/0!</v>
      </c>
      <c r="O46" s="38" t="s">
        <v>8</v>
      </c>
      <c r="P46" s="50"/>
      <c r="Q46" s="41"/>
    </row>
    <row r="47" spans="1:18" x14ac:dyDescent="0.25">
      <c r="A47" s="18" t="s">
        <v>48</v>
      </c>
      <c r="B47" s="21" t="s">
        <v>49</v>
      </c>
      <c r="C47" s="23">
        <v>0</v>
      </c>
      <c r="D47" s="19">
        <v>0</v>
      </c>
      <c r="E47" s="19">
        <v>0</v>
      </c>
      <c r="F47" s="68">
        <v>0</v>
      </c>
      <c r="G47" s="19">
        <v>0</v>
      </c>
      <c r="H47" s="19">
        <v>0</v>
      </c>
      <c r="I47" s="19">
        <f>I48+I50+I52+I54</f>
        <v>10324.32</v>
      </c>
      <c r="J47" s="18"/>
      <c r="K47" s="19">
        <f>K48+K50+K52+K54</f>
        <v>22834.850000000002</v>
      </c>
      <c r="L47" s="18"/>
      <c r="M47" s="19">
        <f>M48+M50+M52+M54</f>
        <v>31450.6</v>
      </c>
      <c r="N47" s="18"/>
      <c r="O47" s="19">
        <f>O48+O49+O50+O51+O52+O53+O54+O55</f>
        <v>9825.0399999999991</v>
      </c>
      <c r="P47" s="19"/>
      <c r="Q47" s="25"/>
    </row>
    <row r="48" spans="1:18" s="40" customFormat="1" x14ac:dyDescent="0.25">
      <c r="A48" s="37" t="s">
        <v>53</v>
      </c>
      <c r="B48" s="33" t="s">
        <v>22</v>
      </c>
      <c r="C48" s="38" t="s">
        <v>8</v>
      </c>
      <c r="D48" s="38" t="s">
        <v>8</v>
      </c>
      <c r="E48" s="38" t="s">
        <v>8</v>
      </c>
      <c r="F48" s="38" t="s">
        <v>8</v>
      </c>
      <c r="G48" s="38" t="s">
        <v>8</v>
      </c>
      <c r="H48" s="38" t="s">
        <v>8</v>
      </c>
      <c r="I48" s="36">
        <v>5447.04</v>
      </c>
      <c r="J48" s="37">
        <v>25</v>
      </c>
      <c r="K48" s="36">
        <v>12464.09</v>
      </c>
      <c r="L48" s="39" t="e">
        <f>K48/H48*100</f>
        <v>#VALUE!</v>
      </c>
      <c r="M48" s="36">
        <f>16924.19-31.98</f>
        <v>16892.21</v>
      </c>
      <c r="N48" s="39" t="e">
        <f>M48/H48*100</f>
        <v>#VALUE!</v>
      </c>
      <c r="O48" s="36">
        <f>5037.34-77.65-6.84-63.02</f>
        <v>4889.83</v>
      </c>
      <c r="P48" s="36"/>
      <c r="Q48" s="41"/>
      <c r="R48" s="53"/>
    </row>
    <row r="49" spans="1:18" s="40" customFormat="1" ht="30" x14ac:dyDescent="0.25">
      <c r="A49" s="47" t="s">
        <v>94</v>
      </c>
      <c r="B49" s="33" t="s">
        <v>22</v>
      </c>
      <c r="C49" s="38" t="s">
        <v>8</v>
      </c>
      <c r="D49" s="38" t="s">
        <v>8</v>
      </c>
      <c r="E49" s="38" t="s">
        <v>8</v>
      </c>
      <c r="F49" s="38" t="s">
        <v>8</v>
      </c>
      <c r="G49" s="38" t="s">
        <v>8</v>
      </c>
      <c r="H49" s="38" t="s">
        <v>8</v>
      </c>
      <c r="I49" s="36"/>
      <c r="J49" s="37"/>
      <c r="K49" s="36"/>
      <c r="L49" s="39"/>
      <c r="M49" s="36"/>
      <c r="N49" s="39"/>
      <c r="O49" s="36">
        <v>77.650000000000006</v>
      </c>
      <c r="P49" s="36"/>
      <c r="Q49" s="41"/>
      <c r="R49" s="53"/>
    </row>
    <row r="50" spans="1:18" s="40" customFormat="1" x14ac:dyDescent="0.25">
      <c r="A50" s="37" t="s">
        <v>52</v>
      </c>
      <c r="B50" s="33" t="s">
        <v>55</v>
      </c>
      <c r="C50" s="38" t="s">
        <v>8</v>
      </c>
      <c r="D50" s="38" t="s">
        <v>8</v>
      </c>
      <c r="E50" s="38" t="s">
        <v>8</v>
      </c>
      <c r="F50" s="38" t="s">
        <v>8</v>
      </c>
      <c r="G50" s="38" t="s">
        <v>8</v>
      </c>
      <c r="H50" s="38" t="s">
        <v>8</v>
      </c>
      <c r="I50" s="36">
        <v>1682.8</v>
      </c>
      <c r="J50" s="37">
        <v>25</v>
      </c>
      <c r="K50" s="36">
        <v>3648.04</v>
      </c>
      <c r="L50" s="39" t="e">
        <f>K50/H50*100</f>
        <v>#VALUE!</v>
      </c>
      <c r="M50" s="36">
        <f>5019.71-12.04</f>
        <v>5007.67</v>
      </c>
      <c r="N50" s="39" t="e">
        <f>M50/D50*100</f>
        <v>#VALUE!</v>
      </c>
      <c r="O50" s="36">
        <f>1575.17-24.94-2.58-23.75</f>
        <v>1523.9</v>
      </c>
      <c r="P50" s="36"/>
      <c r="R50" s="53"/>
    </row>
    <row r="51" spans="1:18" s="40" customFormat="1" ht="30" x14ac:dyDescent="0.25">
      <c r="A51" s="47" t="s">
        <v>95</v>
      </c>
      <c r="B51" s="33" t="s">
        <v>55</v>
      </c>
      <c r="C51" s="38" t="s">
        <v>8</v>
      </c>
      <c r="D51" s="38" t="s">
        <v>8</v>
      </c>
      <c r="E51" s="38" t="s">
        <v>8</v>
      </c>
      <c r="F51" s="38" t="s">
        <v>8</v>
      </c>
      <c r="G51" s="38" t="s">
        <v>8</v>
      </c>
      <c r="H51" s="38" t="s">
        <v>8</v>
      </c>
      <c r="I51" s="36"/>
      <c r="J51" s="37"/>
      <c r="K51" s="36"/>
      <c r="L51" s="39"/>
      <c r="M51" s="36"/>
      <c r="N51" s="39"/>
      <c r="O51" s="36">
        <v>24.94</v>
      </c>
      <c r="P51" s="36"/>
    </row>
    <row r="52" spans="1:18" s="40" customFormat="1" ht="14.25" customHeight="1" x14ac:dyDescent="0.25">
      <c r="A52" s="37" t="s">
        <v>51</v>
      </c>
      <c r="B52" s="33" t="s">
        <v>23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6">
        <v>2372.19</v>
      </c>
      <c r="J52" s="37">
        <v>27</v>
      </c>
      <c r="K52" s="36">
        <v>5077.18</v>
      </c>
      <c r="L52" s="39" t="e">
        <f>K52/H52*100</f>
        <v>#VALUE!</v>
      </c>
      <c r="M52" s="36">
        <f>7049.56-13.44</f>
        <v>7036.1200000000008</v>
      </c>
      <c r="N52" s="39" t="e">
        <f>M52/H52*100</f>
        <v>#VALUE!</v>
      </c>
      <c r="O52" s="36">
        <f>2248.44-32.64-2.88-26.51</f>
        <v>2186.41</v>
      </c>
      <c r="P52" s="36"/>
    </row>
    <row r="53" spans="1:18" s="40" customFormat="1" ht="35.25" customHeight="1" x14ac:dyDescent="0.25">
      <c r="A53" s="54" t="s">
        <v>96</v>
      </c>
      <c r="B53" s="33" t="s">
        <v>23</v>
      </c>
      <c r="C53" s="38" t="s">
        <v>8</v>
      </c>
      <c r="D53" s="38" t="s">
        <v>8</v>
      </c>
      <c r="E53" s="38" t="s">
        <v>8</v>
      </c>
      <c r="F53" s="38" t="s">
        <v>8</v>
      </c>
      <c r="G53" s="38" t="s">
        <v>8</v>
      </c>
      <c r="H53" s="38" t="s">
        <v>8</v>
      </c>
      <c r="I53" s="36"/>
      <c r="J53" s="37"/>
      <c r="K53" s="36"/>
      <c r="L53" s="39"/>
      <c r="M53" s="36"/>
      <c r="N53" s="39"/>
      <c r="O53" s="36">
        <f>32.64</f>
        <v>32.64</v>
      </c>
      <c r="P53" s="36"/>
    </row>
    <row r="54" spans="1:18" s="40" customFormat="1" x14ac:dyDescent="0.25">
      <c r="A54" s="37" t="s">
        <v>50</v>
      </c>
      <c r="B54" s="33" t="s">
        <v>24</v>
      </c>
      <c r="C54" s="38" t="s">
        <v>8</v>
      </c>
      <c r="D54" s="38" t="s">
        <v>8</v>
      </c>
      <c r="E54" s="38" t="s">
        <v>8</v>
      </c>
      <c r="F54" s="38" t="s">
        <v>8</v>
      </c>
      <c r="G54" s="38" t="s">
        <v>8</v>
      </c>
      <c r="H54" s="38" t="s">
        <v>8</v>
      </c>
      <c r="I54" s="37">
        <v>822.29</v>
      </c>
      <c r="J54" s="37">
        <v>16</v>
      </c>
      <c r="K54" s="36">
        <v>1645.54</v>
      </c>
      <c r="L54" s="39" t="e">
        <f>K54/H54*100</f>
        <v>#VALUE!</v>
      </c>
      <c r="M54" s="36">
        <f>2522.44-7.84</f>
        <v>2514.6</v>
      </c>
      <c r="N54" s="39" t="e">
        <f>M54/H54*100</f>
        <v>#VALUE!</v>
      </c>
      <c r="O54" s="36">
        <f>1106.82-19.04-1.68-15.47</f>
        <v>1070.6299999999999</v>
      </c>
      <c r="P54" s="36"/>
    </row>
    <row r="55" spans="1:18" s="40" customFormat="1" ht="30" x14ac:dyDescent="0.25">
      <c r="A55" s="47" t="s">
        <v>97</v>
      </c>
      <c r="B55" s="33" t="s">
        <v>24</v>
      </c>
      <c r="C55" s="38" t="s">
        <v>8</v>
      </c>
      <c r="D55" s="38" t="s">
        <v>8</v>
      </c>
      <c r="E55" s="38" t="s">
        <v>8</v>
      </c>
      <c r="F55" s="38" t="s">
        <v>8</v>
      </c>
      <c r="G55" s="38" t="s">
        <v>8</v>
      </c>
      <c r="H55" s="38" t="s">
        <v>8</v>
      </c>
      <c r="I55" s="37"/>
      <c r="J55" s="37"/>
      <c r="K55" s="36"/>
      <c r="L55" s="39"/>
      <c r="M55" s="36"/>
      <c r="N55" s="39"/>
      <c r="O55" s="36">
        <f>19.04</f>
        <v>19.04</v>
      </c>
      <c r="P55" s="36"/>
    </row>
    <row r="56" spans="1:18" x14ac:dyDescent="0.25">
      <c r="A56" s="18" t="s">
        <v>54</v>
      </c>
      <c r="B56" s="18"/>
      <c r="C56" s="19">
        <f>C57+C58+C59</f>
        <v>7183.1900000000005</v>
      </c>
      <c r="D56" s="68">
        <v>0</v>
      </c>
      <c r="E56" s="68">
        <v>0</v>
      </c>
      <c r="F56" s="68">
        <v>0</v>
      </c>
      <c r="G56" s="19">
        <v>0</v>
      </c>
      <c r="H56" s="19">
        <f>H57+H58+H59</f>
        <v>7183.1900000000005</v>
      </c>
      <c r="I56" s="19">
        <f>I57</f>
        <v>2844.44</v>
      </c>
      <c r="J56" s="18"/>
      <c r="K56" s="19">
        <f>K57</f>
        <v>7966.94</v>
      </c>
      <c r="L56" s="18"/>
      <c r="M56" s="19">
        <f>M57+M59</f>
        <v>10800.91</v>
      </c>
      <c r="N56" s="18"/>
      <c r="O56" s="19">
        <f>O57+O59+O58</f>
        <v>3251.19</v>
      </c>
      <c r="P56" s="19"/>
    </row>
    <row r="57" spans="1:18" s="32" customFormat="1" x14ac:dyDescent="0.25">
      <c r="A57" s="27" t="s">
        <v>28</v>
      </c>
      <c r="B57" s="27"/>
      <c r="C57" s="28">
        <v>7115.3</v>
      </c>
      <c r="D57" s="29" t="s">
        <v>8</v>
      </c>
      <c r="E57" s="29" t="s">
        <v>8</v>
      </c>
      <c r="F57" s="29" t="s">
        <v>8</v>
      </c>
      <c r="G57" s="38" t="s">
        <v>8</v>
      </c>
      <c r="H57" s="42">
        <f>C57</f>
        <v>7115.3</v>
      </c>
      <c r="I57" s="30">
        <v>2844.44</v>
      </c>
      <c r="J57" s="27">
        <v>42</v>
      </c>
      <c r="K57" s="30">
        <v>7966.94</v>
      </c>
      <c r="L57" s="31">
        <f>K57/H57*100</f>
        <v>111.96913693027699</v>
      </c>
      <c r="M57" s="30">
        <v>10222.549999999999</v>
      </c>
      <c r="N57" s="31">
        <f>M57/H57*100</f>
        <v>143.66997877812599</v>
      </c>
      <c r="O57" s="30">
        <f>3183.3</f>
        <v>3183.3</v>
      </c>
      <c r="P57" s="30"/>
      <c r="Q57" s="55">
        <f>H57-O57</f>
        <v>3932</v>
      </c>
    </row>
    <row r="58" spans="1:18" s="32" customFormat="1" x14ac:dyDescent="0.25">
      <c r="A58" s="27" t="s">
        <v>29</v>
      </c>
      <c r="B58" s="27"/>
      <c r="C58" s="29">
        <v>8.25</v>
      </c>
      <c r="D58" s="29" t="s">
        <v>8</v>
      </c>
      <c r="E58" s="29" t="s">
        <v>8</v>
      </c>
      <c r="F58" s="29" t="s">
        <v>8</v>
      </c>
      <c r="G58" s="38" t="s">
        <v>8</v>
      </c>
      <c r="H58" s="38">
        <f>C58</f>
        <v>8.25</v>
      </c>
      <c r="I58" s="29" t="s">
        <v>8</v>
      </c>
      <c r="J58" s="29" t="s">
        <v>8</v>
      </c>
      <c r="K58" s="29" t="s">
        <v>8</v>
      </c>
      <c r="L58" s="29" t="s">
        <v>8</v>
      </c>
      <c r="M58" s="28" t="s">
        <v>8</v>
      </c>
      <c r="N58" s="28" t="s">
        <v>8</v>
      </c>
      <c r="O58" s="28">
        <v>8.25</v>
      </c>
      <c r="P58" s="28"/>
    </row>
    <row r="59" spans="1:18" s="32" customFormat="1" x14ac:dyDescent="0.25">
      <c r="A59" s="27" t="s">
        <v>30</v>
      </c>
      <c r="B59" s="27"/>
      <c r="C59" s="29">
        <v>59.64</v>
      </c>
      <c r="D59" s="29" t="s">
        <v>8</v>
      </c>
      <c r="E59" s="29" t="s">
        <v>8</v>
      </c>
      <c r="F59" s="29" t="s">
        <v>8</v>
      </c>
      <c r="G59" s="38" t="s">
        <v>8</v>
      </c>
      <c r="H59" s="38">
        <f>C59</f>
        <v>59.64</v>
      </c>
      <c r="I59" s="29" t="s">
        <v>8</v>
      </c>
      <c r="J59" s="29" t="s">
        <v>8</v>
      </c>
      <c r="K59" s="29" t="s">
        <v>8</v>
      </c>
      <c r="L59" s="29" t="s">
        <v>8</v>
      </c>
      <c r="M59" s="27">
        <v>578.36</v>
      </c>
      <c r="N59" s="31">
        <f>M59/H59*100</f>
        <v>969.75184439973179</v>
      </c>
      <c r="O59" s="27">
        <f>59.64</f>
        <v>59.64</v>
      </c>
      <c r="P59" s="27"/>
    </row>
    <row r="60" spans="1:18" x14ac:dyDescent="0.25">
      <c r="A60" s="18" t="s">
        <v>56</v>
      </c>
      <c r="B60" s="17"/>
      <c r="C60" s="19">
        <f>C61+C62</f>
        <v>3596.2299999999996</v>
      </c>
      <c r="D60" s="19">
        <v>0</v>
      </c>
      <c r="E60" s="69">
        <v>0</v>
      </c>
      <c r="F60" s="69">
        <v>0</v>
      </c>
      <c r="G60" s="69">
        <v>0</v>
      </c>
      <c r="H60" s="19">
        <f>H61+H62</f>
        <v>3596.2299999999996</v>
      </c>
      <c r="I60" s="18">
        <f>I61</f>
        <v>98.66</v>
      </c>
      <c r="J60" s="17"/>
      <c r="K60" s="19">
        <f>K61+K62</f>
        <v>1145.43</v>
      </c>
      <c r="L60" s="17"/>
      <c r="M60" s="19">
        <f>M61+M62</f>
        <v>1145.43</v>
      </c>
      <c r="N60" s="17"/>
      <c r="O60" s="19">
        <f>O61+O62</f>
        <v>793.98</v>
      </c>
      <c r="P60" s="19"/>
    </row>
    <row r="61" spans="1:18" s="65" customFormat="1" x14ac:dyDescent="0.25">
      <c r="A61" s="60" t="s">
        <v>12</v>
      </c>
      <c r="B61" s="60"/>
      <c r="C61" s="61">
        <v>2469.16</v>
      </c>
      <c r="D61" s="38" t="s">
        <v>8</v>
      </c>
      <c r="E61" s="62" t="s">
        <v>8</v>
      </c>
      <c r="F61" s="62" t="s">
        <v>8</v>
      </c>
      <c r="G61" s="62" t="s">
        <v>8</v>
      </c>
      <c r="H61" s="61">
        <f>C61</f>
        <v>2469.16</v>
      </c>
      <c r="I61" s="60">
        <v>98.66</v>
      </c>
      <c r="J61" s="60">
        <v>3</v>
      </c>
      <c r="K61" s="63">
        <v>345.3</v>
      </c>
      <c r="L61" s="64">
        <f>K61/H61*100</f>
        <v>13.984512951773073</v>
      </c>
      <c r="M61" s="63">
        <v>345.3</v>
      </c>
      <c r="N61" s="64">
        <f>M61/H61*100</f>
        <v>13.984512951773073</v>
      </c>
      <c r="O61" s="63">
        <f>39.25</f>
        <v>39.25</v>
      </c>
      <c r="P61" s="63"/>
      <c r="Q61" s="65" t="s">
        <v>117</v>
      </c>
    </row>
    <row r="62" spans="1:18" s="65" customFormat="1" x14ac:dyDescent="0.25">
      <c r="A62" s="60" t="s">
        <v>57</v>
      </c>
      <c r="B62" s="60"/>
      <c r="C62" s="61">
        <v>1127.07</v>
      </c>
      <c r="D62" s="38" t="s">
        <v>8</v>
      </c>
      <c r="E62" s="62" t="s">
        <v>8</v>
      </c>
      <c r="F62" s="62" t="s">
        <v>8</v>
      </c>
      <c r="G62" s="62" t="s">
        <v>8</v>
      </c>
      <c r="H62" s="61">
        <f>C62</f>
        <v>1127.07</v>
      </c>
      <c r="I62" s="62" t="s">
        <v>8</v>
      </c>
      <c r="J62" s="62" t="s">
        <v>8</v>
      </c>
      <c r="K62" s="62">
        <v>800.13</v>
      </c>
      <c r="L62" s="64">
        <f>K62/H62*100</f>
        <v>70.992041310655068</v>
      </c>
      <c r="M62" s="60">
        <v>800.13</v>
      </c>
      <c r="N62" s="64">
        <f>M62/H62*100</f>
        <v>70.992041310655068</v>
      </c>
      <c r="O62" s="63">
        <f>552+60+63.02+15.47+23.75+26.51+6.84+1.68+2.58+2.88</f>
        <v>754.73</v>
      </c>
      <c r="P62" s="60"/>
      <c r="Q62" s="65" t="s">
        <v>118</v>
      </c>
    </row>
    <row r="63" spans="1:18" ht="14.25" customHeight="1" x14ac:dyDescent="0.25">
      <c r="A63" s="18" t="s">
        <v>58</v>
      </c>
      <c r="B63" s="22" t="s">
        <v>73</v>
      </c>
      <c r="C63" s="19">
        <f>C64+C67+C68+C69+C72+C74+C75+C76+C77</f>
        <v>17998.000000000004</v>
      </c>
      <c r="D63" s="19">
        <v>0</v>
      </c>
      <c r="E63" s="67">
        <v>0</v>
      </c>
      <c r="F63" s="19">
        <v>0</v>
      </c>
      <c r="G63" s="19">
        <v>0</v>
      </c>
      <c r="H63" s="19">
        <f>H64+H67+H68+H69+H72+H74+H75+H76+H77</f>
        <v>17998.000000000004</v>
      </c>
      <c r="I63" s="19">
        <f>I64+I66+I67+I68+I69+I72+I73+I74+I75+I77</f>
        <v>7010.1599999999989</v>
      </c>
      <c r="J63" s="18"/>
      <c r="K63" s="19">
        <f>K64+K66+K67+K68+K69+K72+K73+K74+K75+K77+K78</f>
        <v>14366.91</v>
      </c>
      <c r="L63" s="18"/>
      <c r="M63" s="19">
        <f>M64+M66+M67+M68+M69+M72+M73+M74+M75+M77+M78</f>
        <v>14966.819999999998</v>
      </c>
      <c r="N63" s="18"/>
      <c r="O63" s="19">
        <f>O64+O65+O69+O70+O72+O73+O77+O74+O76+O71</f>
        <v>8264.2699999999986</v>
      </c>
      <c r="P63" s="19"/>
    </row>
    <row r="64" spans="1:18" s="32" customFormat="1" x14ac:dyDescent="0.25">
      <c r="A64" s="27" t="s">
        <v>59</v>
      </c>
      <c r="B64" s="57" t="s">
        <v>11</v>
      </c>
      <c r="C64" s="27">
        <v>624.03</v>
      </c>
      <c r="D64" s="38" t="s">
        <v>8</v>
      </c>
      <c r="E64" s="29" t="s">
        <v>8</v>
      </c>
      <c r="F64" s="38" t="s">
        <v>8</v>
      </c>
      <c r="G64" s="28" t="s">
        <v>8</v>
      </c>
      <c r="H64" s="30">
        <f>C64</f>
        <v>624.03</v>
      </c>
      <c r="I64" s="30">
        <v>577</v>
      </c>
      <c r="J64" s="27">
        <v>24</v>
      </c>
      <c r="K64" s="30">
        <v>990</v>
      </c>
      <c r="L64" s="31">
        <f t="shared" ref="L64:L78" si="0">K64/H64*100</f>
        <v>158.64621893178213</v>
      </c>
      <c r="M64" s="30">
        <v>990</v>
      </c>
      <c r="N64" s="31">
        <f t="shared" ref="N64:N78" si="1">M64/H64*100</f>
        <v>158.64621893178213</v>
      </c>
      <c r="O64" s="30">
        <v>443.2</v>
      </c>
      <c r="P64" s="30"/>
    </row>
    <row r="65" spans="1:17" s="32" customFormat="1" ht="30" x14ac:dyDescent="0.25">
      <c r="A65" s="47" t="s">
        <v>114</v>
      </c>
      <c r="B65" s="70" t="s">
        <v>113</v>
      </c>
      <c r="C65" s="49" t="s">
        <v>8</v>
      </c>
      <c r="D65" s="49" t="s">
        <v>8</v>
      </c>
      <c r="E65" s="49" t="s">
        <v>8</v>
      </c>
      <c r="F65" s="49" t="s">
        <v>8</v>
      </c>
      <c r="G65" s="49" t="s">
        <v>8</v>
      </c>
      <c r="H65" s="49" t="s">
        <v>8</v>
      </c>
      <c r="I65" s="30"/>
      <c r="J65" s="27"/>
      <c r="K65" s="30"/>
      <c r="L65" s="31"/>
      <c r="M65" s="30"/>
      <c r="N65" s="31"/>
      <c r="O65" s="71">
        <v>52.8</v>
      </c>
      <c r="P65" s="30"/>
    </row>
    <row r="66" spans="1:17" s="32" customFormat="1" x14ac:dyDescent="0.25">
      <c r="A66" s="27" t="s">
        <v>60</v>
      </c>
      <c r="B66" s="33" t="s">
        <v>74</v>
      </c>
      <c r="C66" s="38" t="s">
        <v>8</v>
      </c>
      <c r="D66" s="38" t="s">
        <v>8</v>
      </c>
      <c r="E66" s="29" t="s">
        <v>8</v>
      </c>
      <c r="F66" s="38" t="s">
        <v>8</v>
      </c>
      <c r="G66" s="38" t="s">
        <v>8</v>
      </c>
      <c r="H66" s="38" t="s">
        <v>8</v>
      </c>
      <c r="I66" s="30">
        <v>600</v>
      </c>
      <c r="J66" s="27">
        <v>50</v>
      </c>
      <c r="K66" s="30">
        <v>600</v>
      </c>
      <c r="L66" s="31" t="e">
        <f t="shared" si="0"/>
        <v>#VALUE!</v>
      </c>
      <c r="M66" s="30">
        <v>600</v>
      </c>
      <c r="N66" s="27" t="e">
        <f t="shared" si="1"/>
        <v>#VALUE!</v>
      </c>
      <c r="O66" s="38" t="s">
        <v>8</v>
      </c>
      <c r="P66" s="30"/>
      <c r="Q66" s="55"/>
    </row>
    <row r="67" spans="1:17" s="32" customFormat="1" x14ac:dyDescent="0.25">
      <c r="A67" s="27" t="s">
        <v>61</v>
      </c>
      <c r="B67" s="33" t="s">
        <v>46</v>
      </c>
      <c r="C67" s="59">
        <v>895.7</v>
      </c>
      <c r="D67" s="38" t="s">
        <v>8</v>
      </c>
      <c r="E67" s="29" t="s">
        <v>8</v>
      </c>
      <c r="F67" s="38" t="s">
        <v>8</v>
      </c>
      <c r="G67" s="38" t="s">
        <v>8</v>
      </c>
      <c r="H67" s="30">
        <f>C67</f>
        <v>895.7</v>
      </c>
      <c r="I67" s="30">
        <v>2257.54</v>
      </c>
      <c r="J67" s="31">
        <f>I67/H67*100</f>
        <v>252.04197834096237</v>
      </c>
      <c r="K67" s="30">
        <v>2400.94</v>
      </c>
      <c r="L67" s="31">
        <f t="shared" si="0"/>
        <v>268.05180305905998</v>
      </c>
      <c r="M67" s="30">
        <v>2472.64</v>
      </c>
      <c r="N67" s="31">
        <f t="shared" si="1"/>
        <v>276.05671541810869</v>
      </c>
      <c r="O67" s="30">
        <v>0</v>
      </c>
      <c r="P67" s="30"/>
    </row>
    <row r="68" spans="1:17" s="32" customFormat="1" x14ac:dyDescent="0.25">
      <c r="A68" s="27" t="s">
        <v>62</v>
      </c>
      <c r="B68" s="33" t="s">
        <v>18</v>
      </c>
      <c r="C68" s="27">
        <v>628.09</v>
      </c>
      <c r="D68" s="38" t="s">
        <v>8</v>
      </c>
      <c r="E68" s="29" t="s">
        <v>8</v>
      </c>
      <c r="F68" s="38" t="s">
        <v>8</v>
      </c>
      <c r="G68" s="38" t="s">
        <v>8</v>
      </c>
      <c r="H68" s="30">
        <f>C68</f>
        <v>628.09</v>
      </c>
      <c r="I68" s="30">
        <v>891.2</v>
      </c>
      <c r="J68" s="27">
        <v>2311</v>
      </c>
      <c r="K68" s="30">
        <v>2317.36</v>
      </c>
      <c r="L68" s="31">
        <f t="shared" si="0"/>
        <v>368.95349392602969</v>
      </c>
      <c r="M68" s="30">
        <v>2410.4699999999998</v>
      </c>
      <c r="N68" s="31">
        <f t="shared" si="1"/>
        <v>383.77780254422134</v>
      </c>
      <c r="O68" s="30">
        <v>0</v>
      </c>
      <c r="P68" s="30"/>
      <c r="Q68" s="55"/>
    </row>
    <row r="69" spans="1:17" s="32" customFormat="1" x14ac:dyDescent="0.25">
      <c r="A69" s="27" t="s">
        <v>63</v>
      </c>
      <c r="B69" s="33" t="s">
        <v>26</v>
      </c>
      <c r="C69" s="30">
        <v>12896.68</v>
      </c>
      <c r="D69" s="38" t="s">
        <v>8</v>
      </c>
      <c r="E69" s="38" t="s">
        <v>8</v>
      </c>
      <c r="F69" s="38" t="s">
        <v>8</v>
      </c>
      <c r="G69" s="38" t="s">
        <v>8</v>
      </c>
      <c r="H69" s="30">
        <f>C69</f>
        <v>12896.68</v>
      </c>
      <c r="I69" s="30">
        <v>475</v>
      </c>
      <c r="J69" s="27">
        <v>35</v>
      </c>
      <c r="K69" s="30">
        <v>1281.51</v>
      </c>
      <c r="L69" s="31">
        <f t="shared" si="0"/>
        <v>9.936743409931859</v>
      </c>
      <c r="M69" s="30">
        <f>2377.34-800.13</f>
        <v>1577.21</v>
      </c>
      <c r="N69" s="31">
        <f t="shared" si="1"/>
        <v>12.229581566728802</v>
      </c>
      <c r="O69" s="30">
        <f>3688.94-315.8-39.25</f>
        <v>3333.89</v>
      </c>
      <c r="P69" s="30"/>
    </row>
    <row r="70" spans="1:17" s="32" customFormat="1" x14ac:dyDescent="0.25">
      <c r="A70" s="37" t="s">
        <v>116</v>
      </c>
      <c r="B70" s="72" t="s">
        <v>115</v>
      </c>
      <c r="C70" s="38" t="s">
        <v>8</v>
      </c>
      <c r="D70" s="38" t="s">
        <v>8</v>
      </c>
      <c r="E70" s="38" t="s">
        <v>8</v>
      </c>
      <c r="F70" s="38" t="s">
        <v>8</v>
      </c>
      <c r="G70" s="38" t="s">
        <v>8</v>
      </c>
      <c r="H70" s="30">
        <v>0</v>
      </c>
      <c r="I70" s="30"/>
      <c r="J70" s="27"/>
      <c r="K70" s="30"/>
      <c r="L70" s="31"/>
      <c r="M70" s="30"/>
      <c r="N70" s="31"/>
      <c r="O70" s="30">
        <v>1799</v>
      </c>
      <c r="P70" s="30"/>
    </row>
    <row r="71" spans="1:17" s="32" customFormat="1" x14ac:dyDescent="0.25">
      <c r="A71" s="37" t="s">
        <v>101</v>
      </c>
      <c r="B71" s="73" t="s">
        <v>26</v>
      </c>
      <c r="C71" s="56">
        <v>0</v>
      </c>
      <c r="D71" s="38" t="s">
        <v>8</v>
      </c>
      <c r="E71" s="38" t="s">
        <v>8</v>
      </c>
      <c r="F71" s="38" t="s">
        <v>8</v>
      </c>
      <c r="G71" s="38" t="s">
        <v>8</v>
      </c>
      <c r="H71" s="30">
        <f t="shared" ref="H71:H77" si="2">C71</f>
        <v>0</v>
      </c>
      <c r="I71" s="30"/>
      <c r="J71" s="27"/>
      <c r="K71" s="30"/>
      <c r="L71" s="31"/>
      <c r="M71" s="30"/>
      <c r="N71" s="31"/>
      <c r="O71" s="30">
        <f>315.8</f>
        <v>315.8</v>
      </c>
      <c r="P71" s="30"/>
    </row>
    <row r="72" spans="1:17" s="32" customFormat="1" x14ac:dyDescent="0.25">
      <c r="A72" s="27" t="s">
        <v>64</v>
      </c>
      <c r="B72" s="33" t="s">
        <v>19</v>
      </c>
      <c r="C72" s="27">
        <v>34.92</v>
      </c>
      <c r="D72" s="38" t="s">
        <v>8</v>
      </c>
      <c r="E72" s="29" t="s">
        <v>8</v>
      </c>
      <c r="F72" s="38" t="s">
        <v>8</v>
      </c>
      <c r="G72" s="38" t="s">
        <v>8</v>
      </c>
      <c r="H72" s="30">
        <f t="shared" si="2"/>
        <v>34.92</v>
      </c>
      <c r="I72" s="30">
        <v>7.9</v>
      </c>
      <c r="J72" s="27">
        <v>1</v>
      </c>
      <c r="K72" s="30">
        <v>58.56</v>
      </c>
      <c r="L72" s="31">
        <f t="shared" si="0"/>
        <v>167.69759450171821</v>
      </c>
      <c r="M72" s="30">
        <v>96.57</v>
      </c>
      <c r="N72" s="31">
        <f t="shared" si="1"/>
        <v>276.54639175257728</v>
      </c>
      <c r="O72" s="30">
        <v>41.98</v>
      </c>
      <c r="P72" s="30"/>
      <c r="Q72" s="55"/>
    </row>
    <row r="73" spans="1:17" s="32" customFormat="1" x14ac:dyDescent="0.25">
      <c r="A73" s="27" t="s">
        <v>65</v>
      </c>
      <c r="B73" s="33" t="s">
        <v>25</v>
      </c>
      <c r="C73" s="59">
        <v>0</v>
      </c>
      <c r="D73" s="38" t="s">
        <v>8</v>
      </c>
      <c r="E73" s="29" t="s">
        <v>8</v>
      </c>
      <c r="F73" s="29" t="s">
        <v>8</v>
      </c>
      <c r="G73" s="38" t="s">
        <v>8</v>
      </c>
      <c r="H73" s="30">
        <f t="shared" si="2"/>
        <v>0</v>
      </c>
      <c r="I73" s="30">
        <v>1206</v>
      </c>
      <c r="J73" s="27">
        <v>60</v>
      </c>
      <c r="K73" s="30">
        <v>2997.18</v>
      </c>
      <c r="L73" s="31" t="e">
        <f t="shared" si="0"/>
        <v>#DIV/0!</v>
      </c>
      <c r="M73" s="30">
        <f>4950.23-266-1908.31</f>
        <v>2775.9199999999996</v>
      </c>
      <c r="N73" s="31" t="e">
        <f t="shared" si="1"/>
        <v>#DIV/0!</v>
      </c>
      <c r="O73" s="30">
        <f>2268.9-576.42-100</f>
        <v>1592.48</v>
      </c>
      <c r="P73" s="30"/>
    </row>
    <row r="74" spans="1:17" s="32" customFormat="1" x14ac:dyDescent="0.25">
      <c r="A74" s="27" t="s">
        <v>66</v>
      </c>
      <c r="B74" s="33" t="s">
        <v>25</v>
      </c>
      <c r="C74" s="30">
        <v>1609.48</v>
      </c>
      <c r="D74" s="38" t="s">
        <v>8</v>
      </c>
      <c r="E74" s="29" t="s">
        <v>8</v>
      </c>
      <c r="F74" s="29" t="s">
        <v>8</v>
      </c>
      <c r="G74" s="38" t="s">
        <v>8</v>
      </c>
      <c r="H74" s="30">
        <f t="shared" si="2"/>
        <v>1609.48</v>
      </c>
      <c r="I74" s="30">
        <v>746.32</v>
      </c>
      <c r="J74" s="27">
        <v>23</v>
      </c>
      <c r="K74" s="30">
        <v>1585.66</v>
      </c>
      <c r="L74" s="31">
        <f t="shared" si="0"/>
        <v>98.520018888088075</v>
      </c>
      <c r="M74" s="30">
        <v>1908.31</v>
      </c>
      <c r="N74" s="31">
        <f t="shared" si="1"/>
        <v>118.56686631707134</v>
      </c>
      <c r="O74" s="30">
        <f>576.42</f>
        <v>576.41999999999996</v>
      </c>
      <c r="P74" s="30"/>
      <c r="Q74" s="55"/>
    </row>
    <row r="75" spans="1:17" s="32" customFormat="1" x14ac:dyDescent="0.25">
      <c r="A75" s="58" t="s">
        <v>67</v>
      </c>
      <c r="B75" s="33" t="s">
        <v>25</v>
      </c>
      <c r="C75" s="59">
        <v>973.9</v>
      </c>
      <c r="D75" s="38" t="s">
        <v>8</v>
      </c>
      <c r="E75" s="29" t="s">
        <v>8</v>
      </c>
      <c r="F75" s="29" t="s">
        <v>8</v>
      </c>
      <c r="G75" s="38" t="s">
        <v>8</v>
      </c>
      <c r="H75" s="30">
        <f t="shared" si="2"/>
        <v>973.9</v>
      </c>
      <c r="I75" s="30">
        <v>236</v>
      </c>
      <c r="J75" s="27">
        <v>11</v>
      </c>
      <c r="K75" s="30">
        <v>266</v>
      </c>
      <c r="L75" s="31">
        <f t="shared" si="0"/>
        <v>27.312865797309787</v>
      </c>
      <c r="M75" s="30">
        <v>266</v>
      </c>
      <c r="N75" s="31">
        <f t="shared" si="1"/>
        <v>27.312865797309787</v>
      </c>
      <c r="O75" s="30">
        <v>0</v>
      </c>
      <c r="P75" s="30"/>
    </row>
    <row r="76" spans="1:17" s="32" customFormat="1" x14ac:dyDescent="0.25">
      <c r="A76" s="58" t="s">
        <v>98</v>
      </c>
      <c r="B76" s="66" t="s">
        <v>25</v>
      </c>
      <c r="C76" s="59">
        <v>100</v>
      </c>
      <c r="D76" s="38" t="s">
        <v>8</v>
      </c>
      <c r="E76" s="38" t="s">
        <v>8</v>
      </c>
      <c r="F76" s="38" t="s">
        <v>8</v>
      </c>
      <c r="G76" s="38" t="s">
        <v>8</v>
      </c>
      <c r="H76" s="30">
        <f t="shared" si="2"/>
        <v>100</v>
      </c>
      <c r="I76" s="30"/>
      <c r="J76" s="27"/>
      <c r="K76" s="30"/>
      <c r="L76" s="31"/>
      <c r="M76" s="30"/>
      <c r="N76" s="31"/>
      <c r="O76" s="30">
        <v>100</v>
      </c>
      <c r="P76" s="30"/>
    </row>
    <row r="77" spans="1:17" s="32" customFormat="1" x14ac:dyDescent="0.25">
      <c r="A77" s="27" t="s">
        <v>68</v>
      </c>
      <c r="B77" s="33" t="s">
        <v>75</v>
      </c>
      <c r="C77" s="59">
        <v>235.2</v>
      </c>
      <c r="D77" s="38" t="s">
        <v>8</v>
      </c>
      <c r="E77" s="29" t="s">
        <v>8</v>
      </c>
      <c r="F77" s="29" t="s">
        <v>8</v>
      </c>
      <c r="G77" s="38" t="s">
        <v>8</v>
      </c>
      <c r="H77" s="30">
        <f t="shared" si="2"/>
        <v>235.2</v>
      </c>
      <c r="I77" s="30">
        <v>13.2</v>
      </c>
      <c r="J77" s="27">
        <v>4</v>
      </c>
      <c r="K77" s="30">
        <v>64.8</v>
      </c>
      <c r="L77" s="31">
        <f t="shared" si="0"/>
        <v>27.551020408163268</v>
      </c>
      <c r="M77" s="30">
        <v>64.8</v>
      </c>
      <c r="N77" s="31">
        <f t="shared" si="1"/>
        <v>27.551020408163268</v>
      </c>
      <c r="O77" s="30">
        <v>8.6999999999999993</v>
      </c>
      <c r="P77" s="30"/>
    </row>
    <row r="78" spans="1:17" s="32" customFormat="1" x14ac:dyDescent="0.25">
      <c r="A78" s="27" t="s">
        <v>69</v>
      </c>
      <c r="B78" s="33" t="s">
        <v>76</v>
      </c>
      <c r="C78" s="38" t="s">
        <v>8</v>
      </c>
      <c r="D78" s="38" t="s">
        <v>8</v>
      </c>
      <c r="E78" s="29" t="s">
        <v>8</v>
      </c>
      <c r="F78" s="29" t="s">
        <v>8</v>
      </c>
      <c r="G78" s="38" t="s">
        <v>8</v>
      </c>
      <c r="H78" s="38" t="s">
        <v>8</v>
      </c>
      <c r="I78" s="29" t="s">
        <v>8</v>
      </c>
      <c r="J78" s="29" t="s">
        <v>8</v>
      </c>
      <c r="K78" s="30">
        <v>1804.9</v>
      </c>
      <c r="L78" s="31" t="e">
        <f t="shared" si="0"/>
        <v>#VALUE!</v>
      </c>
      <c r="M78" s="30">
        <v>1804.9</v>
      </c>
      <c r="N78" s="27" t="e">
        <f t="shared" si="1"/>
        <v>#VALUE!</v>
      </c>
      <c r="O78" s="38" t="s">
        <v>8</v>
      </c>
      <c r="P78" s="30"/>
    </row>
    <row r="79" spans="1:17" s="32" customFormat="1" x14ac:dyDescent="0.25">
      <c r="A79" s="27" t="s">
        <v>70</v>
      </c>
      <c r="B79" s="33" t="s">
        <v>77</v>
      </c>
      <c r="C79" s="29" t="s">
        <v>8</v>
      </c>
      <c r="D79" s="29" t="s">
        <v>8</v>
      </c>
      <c r="E79" s="29" t="s">
        <v>8</v>
      </c>
      <c r="F79" s="29" t="s">
        <v>8</v>
      </c>
      <c r="G79" s="29" t="s">
        <v>8</v>
      </c>
      <c r="H79" s="29" t="s">
        <v>8</v>
      </c>
      <c r="I79" s="29" t="s">
        <v>8</v>
      </c>
      <c r="J79" s="29" t="s">
        <v>8</v>
      </c>
      <c r="K79" s="29" t="s">
        <v>8</v>
      </c>
      <c r="L79" s="31"/>
      <c r="M79" s="29" t="s">
        <v>8</v>
      </c>
      <c r="N79" s="29" t="s">
        <v>8</v>
      </c>
      <c r="O79" s="38" t="s">
        <v>8</v>
      </c>
      <c r="P79" s="29" t="s">
        <v>8</v>
      </c>
    </row>
    <row r="80" spans="1:17" s="32" customFormat="1" x14ac:dyDescent="0.25">
      <c r="A80" s="27" t="s">
        <v>71</v>
      </c>
      <c r="B80" s="33" t="s">
        <v>26</v>
      </c>
      <c r="C80" s="29" t="s">
        <v>8</v>
      </c>
      <c r="D80" s="29" t="s">
        <v>8</v>
      </c>
      <c r="E80" s="29" t="s">
        <v>8</v>
      </c>
      <c r="F80" s="29" t="s">
        <v>8</v>
      </c>
      <c r="G80" s="38" t="s">
        <v>8</v>
      </c>
      <c r="H80" s="38" t="s">
        <v>8</v>
      </c>
      <c r="I80" s="29" t="s">
        <v>8</v>
      </c>
      <c r="J80" s="29" t="s">
        <v>8</v>
      </c>
      <c r="K80" s="29" t="s">
        <v>8</v>
      </c>
      <c r="L80" s="31"/>
      <c r="M80" s="29" t="s">
        <v>8</v>
      </c>
      <c r="N80" s="29" t="s">
        <v>8</v>
      </c>
      <c r="O80" s="38" t="s">
        <v>8</v>
      </c>
      <c r="P80" s="59"/>
    </row>
    <row r="81" spans="1:18" x14ac:dyDescent="0.25">
      <c r="A81" s="18" t="s">
        <v>72</v>
      </c>
      <c r="B81" s="17"/>
      <c r="C81" s="19">
        <f>C38+C40+C56+C60+C63</f>
        <v>38768.639999999999</v>
      </c>
      <c r="D81" s="19">
        <f>D63+D60+D47+D40+D38</f>
        <v>0</v>
      </c>
      <c r="E81" s="19">
        <v>0</v>
      </c>
      <c r="F81" s="19">
        <f>F63</f>
        <v>0</v>
      </c>
      <c r="G81" s="19">
        <f>G63+G56+G47+G38+G40</f>
        <v>0</v>
      </c>
      <c r="H81" s="19">
        <f>H38+H40+H56+H60+H63</f>
        <v>38768.639999999999</v>
      </c>
      <c r="I81" s="19">
        <f>I63+I60+I56+I47+I40+I38</f>
        <v>64680.21</v>
      </c>
      <c r="J81" s="22">
        <v>24</v>
      </c>
      <c r="K81" s="19">
        <f>K63+K60+K56+K47+K40+K38</f>
        <v>140732.08000000002</v>
      </c>
      <c r="L81" s="24">
        <f>K81/H81*100</f>
        <v>363.0049442023244</v>
      </c>
      <c r="M81" s="19">
        <f>M63+M60+M56+M47+M40+M38</f>
        <v>211043.61</v>
      </c>
      <c r="N81" s="18"/>
      <c r="O81" s="19">
        <f>O63+O60+O47+O40+O38+O56</f>
        <v>65135.040000000001</v>
      </c>
      <c r="P81" s="19"/>
    </row>
    <row r="82" spans="1:18" x14ac:dyDescent="0.25">
      <c r="A82" s="1"/>
      <c r="B82" s="1"/>
      <c r="C82" s="1"/>
      <c r="D82" s="6"/>
      <c r="E82" s="1"/>
      <c r="F82" s="1"/>
      <c r="G82" s="1"/>
      <c r="H82" s="6"/>
      <c r="I82" s="1"/>
      <c r="J82" s="1"/>
      <c r="K82" s="1"/>
      <c r="L82" s="1"/>
      <c r="M82" s="6"/>
      <c r="N82" s="1"/>
      <c r="O82" s="6"/>
      <c r="P82" s="6"/>
    </row>
    <row r="83" spans="1:18" x14ac:dyDescent="0.25">
      <c r="D83" s="25"/>
      <c r="G83" s="25"/>
      <c r="H83" s="25"/>
      <c r="O83" s="25"/>
      <c r="P83" s="25"/>
    </row>
    <row r="84" spans="1:18" s="34" customFormat="1" ht="15.75" x14ac:dyDescent="0.25">
      <c r="F84" s="35"/>
      <c r="H84" s="35"/>
      <c r="K84" s="35"/>
      <c r="M84" s="35"/>
      <c r="O84" s="35"/>
      <c r="P84" s="35"/>
      <c r="Q84"/>
    </row>
    <row r="85" spans="1:18" s="34" customFormat="1" ht="15.75" x14ac:dyDescent="0.25">
      <c r="A85" s="34" t="s">
        <v>119</v>
      </c>
      <c r="C85" s="74" t="s">
        <v>79</v>
      </c>
      <c r="D85" s="74"/>
      <c r="E85" s="74"/>
      <c r="M85" s="35"/>
      <c r="O85" s="35"/>
      <c r="P85" s="35"/>
    </row>
    <row r="86" spans="1:18" s="34" customFormat="1" ht="15.75" x14ac:dyDescent="0.25">
      <c r="H86" s="35"/>
      <c r="K86" s="35"/>
      <c r="M86" s="35"/>
      <c r="O86" s="35"/>
      <c r="P86" s="35"/>
    </row>
    <row r="87" spans="1:18" s="34" customFormat="1" ht="15.75" x14ac:dyDescent="0.25">
      <c r="A87" s="34" t="s">
        <v>78</v>
      </c>
      <c r="C87" s="74" t="s">
        <v>80</v>
      </c>
      <c r="D87" s="74"/>
      <c r="E87" s="74"/>
      <c r="H87" s="35"/>
      <c r="K87" s="35"/>
      <c r="Q87" s="35"/>
      <c r="R87" s="35"/>
    </row>
    <row r="88" spans="1:18" s="34" customFormat="1" ht="15.75" x14ac:dyDescent="0.25">
      <c r="A88" s="34" t="s">
        <v>100</v>
      </c>
      <c r="C88" s="74" t="s">
        <v>81</v>
      </c>
      <c r="D88" s="74"/>
      <c r="E88" s="74"/>
    </row>
    <row r="89" spans="1:18" s="34" customFormat="1" ht="15.75" x14ac:dyDescent="0.25"/>
    <row r="90" spans="1:18" s="34" customFormat="1" ht="15.75" x14ac:dyDescent="0.25"/>
  </sheetData>
  <mergeCells count="6">
    <mergeCell ref="C87:E87"/>
    <mergeCell ref="C88:E88"/>
    <mergeCell ref="A3:H3"/>
    <mergeCell ref="A4:H4"/>
    <mergeCell ref="D1:H1"/>
    <mergeCell ref="C85:E85"/>
  </mergeCells>
  <printOptions horizontalCentered="1" verticalCentered="1"/>
  <pageMargins left="0" right="0" top="0" bottom="0" header="0" footer="0"/>
  <pageSetup paperSize="9" scale="50" orientation="portrait" horizontalDpi="4294967294" verticalDpi="4294967294" r:id="rId1"/>
  <headerFooter>
    <oddFooter>&amp;RИзпълнение на бюджета към 31.03.2022г.</oddFooter>
  </headerFooter>
  <ignoredErrors>
    <ignoredError sqref="N50 H38 L81 H23:H25 H10:H11 H60 H63" formula="1"/>
    <ignoredError sqref="B18:B19 B21:B25 B76:B80 B66:B69 B26 B48:B55 B71:B7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30" sqref="F30:F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преди компенсации</vt:lpstr>
      <vt:lpstr>след компенсации</vt:lpstr>
      <vt:lpstr>Sheet3</vt:lpstr>
      <vt:lpstr>'преди компенсации'!Област_печат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2022-07-04T10:02:32Z</cp:lastPrinted>
  <dcterms:created xsi:type="dcterms:W3CDTF">2021-10-04T18:50:22Z</dcterms:created>
  <dcterms:modified xsi:type="dcterms:W3CDTF">2022-10-26T09:11:04Z</dcterms:modified>
</cp:coreProperties>
</file>